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282031A8-EBC9-4339-AED4-14AB4207F65F}" xr6:coauthVersionLast="47" xr6:coauthVersionMax="47" xr10:uidLastSave="{00000000-0000-0000-0000-000000000000}"/>
  <bookViews>
    <workbookView xWindow="31425" yWindow="300" windowWidth="22140" windowHeight="16995" xr2:uid="{00000000-000D-0000-FFFF-FFFF00000000}"/>
  </bookViews>
  <sheets>
    <sheet name="Undergraduate Section Size" sheetId="1" r:id="rId1"/>
    <sheet name="data worksheet " sheetId="2" state="hidden" r:id="rId2"/>
    <sheet name="graph wkg" sheetId="3" state="hidden" r:id="rId3"/>
  </sheets>
  <definedNames>
    <definedName name="_xlnm.Print_Area" localSheetId="2">'graph wkg'!$A$1:$Q$84</definedName>
    <definedName name="_xlnm.Print_Area" localSheetId="0">'Undergraduate Section Size'!$A$1:$CN$26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11" i="1" l="1"/>
  <c r="CJ11" i="1"/>
  <c r="CJ17" i="1" l="1"/>
  <c r="CK11" i="1" s="1"/>
  <c r="CG11" i="1"/>
  <c r="CG17" i="1" s="1"/>
  <c r="CK13" i="1" l="1"/>
  <c r="CK10" i="1"/>
  <c r="CK9" i="1"/>
  <c r="CK8" i="1"/>
  <c r="CK12" i="1"/>
  <c r="CK16" i="1"/>
  <c r="CK15" i="1"/>
  <c r="CK14" i="1"/>
  <c r="CH10" i="1"/>
  <c r="CH9" i="1"/>
  <c r="CH8" i="1"/>
  <c r="CH13" i="1"/>
  <c r="CH16" i="1"/>
  <c r="CH15" i="1"/>
  <c r="CH12" i="1"/>
  <c r="CH14" i="1"/>
  <c r="CH11" i="1"/>
  <c r="CD11" i="1"/>
  <c r="CD17" i="1" s="1"/>
  <c r="CE10" i="1" l="1"/>
  <c r="CE12" i="1"/>
  <c r="CE16" i="1"/>
  <c r="CE9" i="1"/>
  <c r="CE13" i="1"/>
  <c r="CE15" i="1"/>
  <c r="CE8" i="1"/>
  <c r="CE14" i="1"/>
  <c r="CE11" i="1"/>
  <c r="CM17" i="1"/>
  <c r="CN13" i="1" s="1"/>
  <c r="CN15" i="1" l="1"/>
  <c r="CN8" i="1"/>
  <c r="CN12" i="1"/>
  <c r="CN16" i="1"/>
  <c r="CN9" i="1"/>
  <c r="CN10" i="1"/>
  <c r="CN14" i="1"/>
  <c r="CN11" i="1"/>
  <c r="CA11" i="1" l="1"/>
  <c r="CA17" i="1" s="1"/>
  <c r="CB8" i="1" s="1"/>
  <c r="CB16" i="1" l="1"/>
  <c r="CB9" i="1"/>
  <c r="CB15" i="1"/>
  <c r="CB13" i="1"/>
  <c r="CB10" i="1"/>
  <c r="CB14" i="1"/>
  <c r="CB12" i="1"/>
  <c r="CB11" i="1"/>
  <c r="BX11" i="1" l="1"/>
  <c r="BX17" i="1" l="1"/>
  <c r="BY12" i="1" l="1"/>
  <c r="BY15" i="1"/>
  <c r="BY8" i="1"/>
  <c r="BY14" i="1"/>
  <c r="BY13" i="1"/>
  <c r="BY10" i="1"/>
  <c r="BY16" i="1"/>
  <c r="BY9" i="1"/>
  <c r="BY11" i="1"/>
  <c r="BU11" i="1"/>
  <c r="BU17" i="1" l="1"/>
  <c r="BV14" i="1" s="1"/>
  <c r="BV8" i="1" l="1"/>
  <c r="BV15" i="1"/>
  <c r="BV12" i="1"/>
  <c r="BV10" i="1"/>
  <c r="BV13" i="1"/>
  <c r="BV9" i="1"/>
  <c r="BV16" i="1"/>
  <c r="BV11" i="1"/>
  <c r="BR11" i="1"/>
  <c r="BR17" i="1" s="1"/>
  <c r="BS13" i="1" l="1"/>
  <c r="BS10" i="1"/>
  <c r="BS14" i="1"/>
  <c r="BS16" i="1"/>
  <c r="BS12" i="1"/>
  <c r="BS9" i="1"/>
  <c r="BS15" i="1"/>
  <c r="BS8" i="1"/>
  <c r="BS11" i="1"/>
  <c r="BO11" i="1" l="1"/>
  <c r="BO17" i="1" s="1"/>
  <c r="BP10" i="1" l="1"/>
  <c r="BP9" i="1"/>
  <c r="BP8" i="1"/>
  <c r="BP12" i="1"/>
  <c r="BP16" i="1"/>
  <c r="BP15" i="1"/>
  <c r="BP14" i="1"/>
  <c r="BP13" i="1"/>
  <c r="BP11" i="1"/>
  <c r="BL11" i="1"/>
  <c r="BL17" i="1" s="1"/>
  <c r="B42" i="2"/>
  <c r="J26" i="2"/>
  <c r="I26" i="2"/>
  <c r="G26" i="2"/>
  <c r="F26" i="2"/>
  <c r="D26" i="2"/>
  <c r="C26" i="2"/>
  <c r="B26" i="2"/>
  <c r="E24" i="2"/>
  <c r="K24" i="2" s="1"/>
  <c r="H26" i="2"/>
  <c r="E23" i="2"/>
  <c r="K23" i="2" s="1"/>
  <c r="J10" i="2"/>
  <c r="I10" i="2"/>
  <c r="G10" i="2"/>
  <c r="F10" i="2"/>
  <c r="D10" i="2"/>
  <c r="C10" i="2"/>
  <c r="B10" i="2"/>
  <c r="E10" i="2" s="1"/>
  <c r="K10" i="2" s="1"/>
  <c r="H10" i="2"/>
  <c r="E8" i="2"/>
  <c r="K8" i="2" s="1"/>
  <c r="E7" i="2"/>
  <c r="K7" i="2" s="1"/>
  <c r="BI11" i="1"/>
  <c r="BI17" i="1" s="1"/>
  <c r="BF11" i="1"/>
  <c r="BF17" i="1" s="1"/>
  <c r="BC11" i="1"/>
  <c r="BC17" i="1" s="1"/>
  <c r="H40" i="2"/>
  <c r="H39" i="2"/>
  <c r="H42" i="2" s="1"/>
  <c r="E40" i="2"/>
  <c r="E55" i="2"/>
  <c r="E39" i="2"/>
  <c r="K39" i="2" s="1"/>
  <c r="J42" i="2"/>
  <c r="I42" i="2"/>
  <c r="G42" i="2"/>
  <c r="F42" i="2"/>
  <c r="D42" i="2"/>
  <c r="C42" i="2"/>
  <c r="Q34" i="3"/>
  <c r="Q37" i="3"/>
  <c r="Q36" i="3"/>
  <c r="Q35" i="3"/>
  <c r="N37" i="3"/>
  <c r="N36" i="3"/>
  <c r="N35" i="3"/>
  <c r="N34" i="3"/>
  <c r="K37" i="3"/>
  <c r="K36" i="3"/>
  <c r="K35" i="3"/>
  <c r="K34" i="3"/>
  <c r="H37" i="3"/>
  <c r="H36" i="3"/>
  <c r="H35" i="3"/>
  <c r="H34" i="3"/>
  <c r="E37" i="3"/>
  <c r="E36" i="3"/>
  <c r="E35" i="3"/>
  <c r="E34" i="3"/>
  <c r="P38" i="3"/>
  <c r="Q38" i="3" s="1"/>
  <c r="M38" i="3"/>
  <c r="N38" i="3" s="1"/>
  <c r="J38" i="3"/>
  <c r="K38" i="3" s="1"/>
  <c r="G38" i="3"/>
  <c r="H38" i="3" s="1"/>
  <c r="F38" i="3"/>
  <c r="L38" i="3"/>
  <c r="O38" i="3"/>
  <c r="D38" i="3"/>
  <c r="E38" i="3" s="1"/>
  <c r="P11" i="3"/>
  <c r="P17" i="3"/>
  <c r="Q11" i="3" s="1"/>
  <c r="M11" i="3"/>
  <c r="M17" i="3" s="1"/>
  <c r="J11" i="3"/>
  <c r="J17" i="3" s="1"/>
  <c r="G11" i="3"/>
  <c r="G17" i="3" s="1"/>
  <c r="D11" i="3"/>
  <c r="D17" i="3" s="1"/>
  <c r="D11" i="1"/>
  <c r="D17" i="1" s="1"/>
  <c r="G11" i="1"/>
  <c r="G17" i="1" s="1"/>
  <c r="J11" i="1"/>
  <c r="M11" i="1"/>
  <c r="M17" i="1" s="1"/>
  <c r="P11" i="1"/>
  <c r="P17" i="1" s="1"/>
  <c r="S11" i="1"/>
  <c r="S17" i="1" s="1"/>
  <c r="V11" i="1"/>
  <c r="Y11" i="1"/>
  <c r="AB11" i="1"/>
  <c r="AB17" i="1" s="1"/>
  <c r="AH11" i="1"/>
  <c r="AH17" i="1" s="1"/>
  <c r="AK11" i="1"/>
  <c r="AN11" i="1"/>
  <c r="AN17" i="1" s="1"/>
  <c r="AQ11" i="1"/>
  <c r="AT11" i="1"/>
  <c r="AT17" i="1" s="1"/>
  <c r="AW11" i="1"/>
  <c r="AW17" i="1" s="1"/>
  <c r="AZ11" i="1"/>
  <c r="V15" i="1"/>
  <c r="Y15" i="1"/>
  <c r="V16" i="1"/>
  <c r="Y16" i="1"/>
  <c r="AE17" i="1"/>
  <c r="AF12" i="1" s="1"/>
  <c r="H55" i="2"/>
  <c r="E56" i="2"/>
  <c r="H56" i="2"/>
  <c r="B58" i="2"/>
  <c r="C58" i="2"/>
  <c r="D58" i="2"/>
  <c r="F58" i="2"/>
  <c r="G58" i="2"/>
  <c r="I58" i="2"/>
  <c r="J58" i="2"/>
  <c r="E71" i="2"/>
  <c r="H71" i="2"/>
  <c r="E72" i="2"/>
  <c r="H72" i="2"/>
  <c r="B74" i="2"/>
  <c r="C74" i="2"/>
  <c r="D74" i="2"/>
  <c r="F74" i="2"/>
  <c r="G74" i="2"/>
  <c r="I74" i="2"/>
  <c r="J74" i="2"/>
  <c r="E87" i="2"/>
  <c r="H87" i="2"/>
  <c r="H90" i="2" s="1"/>
  <c r="E88" i="2"/>
  <c r="K88" i="2" s="1"/>
  <c r="B90" i="2"/>
  <c r="E90" i="2" s="1"/>
  <c r="C90" i="2"/>
  <c r="D90" i="2"/>
  <c r="F90" i="2"/>
  <c r="G90" i="2"/>
  <c r="I90" i="2"/>
  <c r="J90" i="2"/>
  <c r="E103" i="2"/>
  <c r="H103" i="2"/>
  <c r="E104" i="2"/>
  <c r="H104" i="2"/>
  <c r="B106" i="2"/>
  <c r="C106" i="2"/>
  <c r="D106" i="2"/>
  <c r="F106" i="2"/>
  <c r="G106" i="2"/>
  <c r="I106" i="2"/>
  <c r="J106" i="2"/>
  <c r="E120" i="2"/>
  <c r="H120" i="2"/>
  <c r="K120" i="2" s="1"/>
  <c r="E121" i="2"/>
  <c r="K121" i="2" s="1"/>
  <c r="B123" i="2"/>
  <c r="C123" i="2"/>
  <c r="E123" i="2" s="1"/>
  <c r="D123" i="2"/>
  <c r="F123" i="2"/>
  <c r="G123" i="2"/>
  <c r="I123" i="2"/>
  <c r="J123" i="2"/>
  <c r="E138" i="2"/>
  <c r="H138" i="2"/>
  <c r="H141" i="2" s="1"/>
  <c r="E139" i="2"/>
  <c r="K139" i="2" s="1"/>
  <c r="B141" i="2"/>
  <c r="C141" i="2"/>
  <c r="D141" i="2"/>
  <c r="E141" i="2" s="1"/>
  <c r="K141" i="2" s="1"/>
  <c r="F141" i="2"/>
  <c r="G141" i="2"/>
  <c r="I141" i="2"/>
  <c r="J141" i="2"/>
  <c r="J17" i="1"/>
  <c r="K11" i="1" s="1"/>
  <c r="AF16" i="1"/>
  <c r="E106" i="2" l="1"/>
  <c r="H74" i="2"/>
  <c r="K71" i="2"/>
  <c r="E42" i="2"/>
  <c r="K42" i="2" s="1"/>
  <c r="B44" i="2" s="1"/>
  <c r="K104" i="2"/>
  <c r="E26" i="2"/>
  <c r="K26" i="2" s="1"/>
  <c r="K28" i="2" s="1"/>
  <c r="K103" i="2"/>
  <c r="K87" i="2"/>
  <c r="K56" i="2"/>
  <c r="K55" i="2"/>
  <c r="E58" i="2"/>
  <c r="E13" i="3"/>
  <c r="E8" i="3"/>
  <c r="E16" i="3"/>
  <c r="H12" i="3"/>
  <c r="H8" i="3"/>
  <c r="N15" i="3"/>
  <c r="N13" i="3"/>
  <c r="J28" i="2"/>
  <c r="Q10" i="3"/>
  <c r="H106" i="2"/>
  <c r="Q16" i="3"/>
  <c r="E74" i="2"/>
  <c r="K40" i="2"/>
  <c r="Q12" i="3"/>
  <c r="F143" i="2"/>
  <c r="K72" i="2"/>
  <c r="AF11" i="1"/>
  <c r="AF14" i="1"/>
  <c r="H9" i="1"/>
  <c r="H10" i="1"/>
  <c r="H8" i="1"/>
  <c r="H12" i="1"/>
  <c r="AX12" i="1"/>
  <c r="AX16" i="1"/>
  <c r="AU15" i="1"/>
  <c r="AU13" i="1"/>
  <c r="AU8" i="1"/>
  <c r="AU14" i="1"/>
  <c r="AU16" i="1"/>
  <c r="AU11" i="1"/>
  <c r="N11" i="1"/>
  <c r="N9" i="1"/>
  <c r="N13" i="1"/>
  <c r="N15" i="1"/>
  <c r="N16" i="1"/>
  <c r="N8" i="1"/>
  <c r="N12" i="1"/>
  <c r="BM13" i="1"/>
  <c r="BM8" i="1"/>
  <c r="BM14" i="1"/>
  <c r="BM12" i="1"/>
  <c r="BM11" i="1"/>
  <c r="K74" i="2"/>
  <c r="F76" i="2" s="1"/>
  <c r="F12" i="2"/>
  <c r="C44" i="2"/>
  <c r="D44" i="2"/>
  <c r="C28" i="2"/>
  <c r="I44" i="2"/>
  <c r="K44" i="2"/>
  <c r="I28" i="2"/>
  <c r="E28" i="2"/>
  <c r="F44" i="2"/>
  <c r="G28" i="2"/>
  <c r="B28" i="2"/>
  <c r="J44" i="2"/>
  <c r="K8" i="3"/>
  <c r="K12" i="3"/>
  <c r="K13" i="3"/>
  <c r="K14" i="3"/>
  <c r="K10" i="3"/>
  <c r="K15" i="3"/>
  <c r="K9" i="3"/>
  <c r="K16" i="3"/>
  <c r="K11" i="3"/>
  <c r="BJ12" i="1"/>
  <c r="BJ10" i="1"/>
  <c r="BJ15" i="1"/>
  <c r="BJ11" i="1"/>
  <c r="BJ9" i="1"/>
  <c r="BJ13" i="1"/>
  <c r="BJ16" i="1"/>
  <c r="AI13" i="1"/>
  <c r="AI9" i="1"/>
  <c r="AI14" i="1"/>
  <c r="AI8" i="1"/>
  <c r="G12" i="2"/>
  <c r="E13" i="1"/>
  <c r="E8" i="1"/>
  <c r="E10" i="1"/>
  <c r="E9" i="1"/>
  <c r="E16" i="1"/>
  <c r="E15" i="1"/>
  <c r="E14" i="1"/>
  <c r="E12" i="1"/>
  <c r="H44" i="2"/>
  <c r="J12" i="2"/>
  <c r="F28" i="2"/>
  <c r="AO12" i="1"/>
  <c r="AO13" i="1"/>
  <c r="AO10" i="1"/>
  <c r="AO14" i="1"/>
  <c r="AO16" i="1"/>
  <c r="AO15" i="1"/>
  <c r="AO8" i="1"/>
  <c r="AO9" i="1"/>
  <c r="K90" i="2"/>
  <c r="I92" i="2" s="1"/>
  <c r="H143" i="2"/>
  <c r="B12" i="2"/>
  <c r="K106" i="2"/>
  <c r="H108" i="2" s="1"/>
  <c r="B143" i="2"/>
  <c r="G143" i="2"/>
  <c r="D143" i="2"/>
  <c r="E143" i="2"/>
  <c r="K143" i="2"/>
  <c r="J143" i="2"/>
  <c r="I143" i="2"/>
  <c r="C143" i="2"/>
  <c r="G44" i="2"/>
  <c r="BD10" i="1"/>
  <c r="BD9" i="1"/>
  <c r="BD8" i="1"/>
  <c r="BD13" i="1"/>
  <c r="C12" i="2"/>
  <c r="E14" i="3"/>
  <c r="E11" i="3"/>
  <c r="E11" i="1"/>
  <c r="Q13" i="3"/>
  <c r="R13" i="3" s="1"/>
  <c r="N16" i="3"/>
  <c r="AO11" i="1"/>
  <c r="AF15" i="1"/>
  <c r="AF9" i="1"/>
  <c r="AZ17" i="1"/>
  <c r="BA16" i="1" s="1"/>
  <c r="H14" i="3"/>
  <c r="N10" i="3"/>
  <c r="H58" i="2"/>
  <c r="E44" i="2"/>
  <c r="E12" i="3"/>
  <c r="N14" i="3"/>
  <c r="K10" i="1"/>
  <c r="BM16" i="1"/>
  <c r="H16" i="3"/>
  <c r="H13" i="3"/>
  <c r="E10" i="3"/>
  <c r="Q14" i="3"/>
  <c r="R14" i="3" s="1"/>
  <c r="N12" i="3"/>
  <c r="K9" i="1"/>
  <c r="V17" i="1"/>
  <c r="W8" i="1" s="1"/>
  <c r="H123" i="2"/>
  <c r="K123" i="2" s="1"/>
  <c r="E125" i="2" s="1"/>
  <c r="AX11" i="1"/>
  <c r="BM10" i="1"/>
  <c r="E15" i="3"/>
  <c r="Q9" i="3"/>
  <c r="N9" i="3"/>
  <c r="E12" i="2"/>
  <c r="H9" i="3"/>
  <c r="H11" i="3"/>
  <c r="E9" i="3"/>
  <c r="Q8" i="3"/>
  <c r="N8" i="3"/>
  <c r="AF10" i="1"/>
  <c r="K138" i="2"/>
  <c r="H11" i="1"/>
  <c r="H10" i="3"/>
  <c r="H15" i="3"/>
  <c r="Q15" i="3"/>
  <c r="R16" i="3" s="1"/>
  <c r="N11" i="3"/>
  <c r="Y17" i="1"/>
  <c r="Z8" i="1" s="1"/>
  <c r="AQ17" i="1"/>
  <c r="AR8" i="1" s="1"/>
  <c r="Q8" i="1"/>
  <c r="Q16" i="1"/>
  <c r="Q15" i="1"/>
  <c r="Q13" i="1"/>
  <c r="Q12" i="1"/>
  <c r="Q14" i="1"/>
  <c r="Q10" i="1"/>
  <c r="Q9" i="1"/>
  <c r="Q11" i="1"/>
  <c r="BG9" i="1"/>
  <c r="BG15" i="1"/>
  <c r="BG8" i="1"/>
  <c r="BG14" i="1"/>
  <c r="BG16" i="1"/>
  <c r="BG13" i="1"/>
  <c r="BG12" i="1"/>
  <c r="BG10" i="1"/>
  <c r="AC16" i="1"/>
  <c r="AC15" i="1"/>
  <c r="AC13" i="1"/>
  <c r="AC10" i="1"/>
  <c r="AC8" i="1"/>
  <c r="AC9" i="1"/>
  <c r="AC14" i="1"/>
  <c r="AC12" i="1"/>
  <c r="AC11" i="1"/>
  <c r="T8" i="1"/>
  <c r="T9" i="1"/>
  <c r="T16" i="1"/>
  <c r="T15" i="1"/>
  <c r="T12" i="1"/>
  <c r="T13" i="1"/>
  <c r="T14" i="1"/>
  <c r="T10" i="1"/>
  <c r="AX15" i="1"/>
  <c r="N10" i="1"/>
  <c r="AK17" i="1"/>
  <c r="BD16" i="1"/>
  <c r="H13" i="1"/>
  <c r="AX14" i="1"/>
  <c r="AI11" i="1"/>
  <c r="BG11" i="1"/>
  <c r="K16" i="1"/>
  <c r="BJ14" i="1"/>
  <c r="N14" i="1"/>
  <c r="BD14" i="1"/>
  <c r="H16" i="1"/>
  <c r="H14" i="1"/>
  <c r="AX9" i="1"/>
  <c r="AI12" i="1"/>
  <c r="K8" i="1"/>
  <c r="AF8" i="1"/>
  <c r="AF13" i="1"/>
  <c r="AU12" i="1"/>
  <c r="BM15" i="1"/>
  <c r="BJ8" i="1"/>
  <c r="T11" i="1"/>
  <c r="BD15" i="1"/>
  <c r="H15" i="1"/>
  <c r="AX10" i="1"/>
  <c r="AI16" i="1"/>
  <c r="K15" i="1"/>
  <c r="BA15" i="1"/>
  <c r="AU9" i="1"/>
  <c r="AU10" i="1"/>
  <c r="BM9" i="1"/>
  <c r="AX13" i="1"/>
  <c r="K14" i="1"/>
  <c r="BD11" i="1"/>
  <c r="AX8" i="1"/>
  <c r="AI15" i="1"/>
  <c r="AI10" i="1"/>
  <c r="K13" i="1"/>
  <c r="BD12" i="1"/>
  <c r="K12" i="1"/>
  <c r="AR15" i="1" l="1"/>
  <c r="H76" i="2"/>
  <c r="AR10" i="1"/>
  <c r="D28" i="2"/>
  <c r="H12" i="2"/>
  <c r="H28" i="2"/>
  <c r="AR13" i="1"/>
  <c r="I12" i="2"/>
  <c r="D12" i="2"/>
  <c r="K12" i="2"/>
  <c r="AR16" i="1"/>
  <c r="W10" i="1"/>
  <c r="R10" i="3"/>
  <c r="E108" i="2"/>
  <c r="J108" i="2"/>
  <c r="Z10" i="1"/>
  <c r="Z15" i="1"/>
  <c r="Z12" i="1"/>
  <c r="Z11" i="1"/>
  <c r="Z16" i="1"/>
  <c r="Z14" i="1"/>
  <c r="W9" i="1"/>
  <c r="W13" i="1"/>
  <c r="W14" i="1"/>
  <c r="Z13" i="1"/>
  <c r="AR12" i="1"/>
  <c r="AR14" i="1"/>
  <c r="AR9" i="1"/>
  <c r="J125" i="2"/>
  <c r="C125" i="2"/>
  <c r="D125" i="2"/>
  <c r="F125" i="2"/>
  <c r="G125" i="2"/>
  <c r="I125" i="2"/>
  <c r="B125" i="2"/>
  <c r="K125" i="2"/>
  <c r="BA8" i="1"/>
  <c r="BA10" i="1"/>
  <c r="BA14" i="1"/>
  <c r="BA12" i="1"/>
  <c r="BA9" i="1"/>
  <c r="BA13" i="1"/>
  <c r="BA11" i="1"/>
  <c r="W11" i="1"/>
  <c r="B92" i="2"/>
  <c r="E92" i="2"/>
  <c r="F92" i="2"/>
  <c r="K92" i="2"/>
  <c r="C92" i="2"/>
  <c r="D92" i="2"/>
  <c r="G92" i="2"/>
  <c r="J92" i="2"/>
  <c r="R17" i="3"/>
  <c r="AR11" i="1"/>
  <c r="D108" i="2"/>
  <c r="G108" i="2"/>
  <c r="F108" i="2"/>
  <c r="C108" i="2"/>
  <c r="K108" i="2"/>
  <c r="I108" i="2"/>
  <c r="B108" i="2"/>
  <c r="H92" i="2"/>
  <c r="W12" i="1"/>
  <c r="Z9" i="1"/>
  <c r="W15" i="1"/>
  <c r="C76" i="2"/>
  <c r="J76" i="2"/>
  <c r="G76" i="2"/>
  <c r="D76" i="2"/>
  <c r="B76" i="2"/>
  <c r="I76" i="2"/>
  <c r="K76" i="2"/>
  <c r="W16" i="1"/>
  <c r="H125" i="2"/>
  <c r="K58" i="2"/>
  <c r="E76" i="2"/>
  <c r="AL12" i="1"/>
  <c r="AL16" i="1"/>
  <c r="AL14" i="1"/>
  <c r="AL13" i="1"/>
  <c r="AL9" i="1"/>
  <c r="AL10" i="1"/>
  <c r="AL8" i="1"/>
  <c r="AL15" i="1"/>
  <c r="AL11" i="1"/>
  <c r="F60" i="2" l="1"/>
  <c r="G60" i="2"/>
  <c r="J60" i="2"/>
  <c r="K60" i="2"/>
  <c r="I60" i="2"/>
  <c r="B60" i="2"/>
  <c r="D60" i="2"/>
  <c r="E60" i="2"/>
  <c r="C60" i="2"/>
  <c r="H60" i="2"/>
</calcChain>
</file>

<file path=xl/sharedStrings.xml><?xml version="1.0" encoding="utf-8"?>
<sst xmlns="http://schemas.openxmlformats.org/spreadsheetml/2006/main" count="353" uniqueCount="68">
  <si>
    <t>NUMBER</t>
  </si>
  <si>
    <t xml:space="preserve"> Fall Semester</t>
  </si>
  <si>
    <t>1-9</t>
  </si>
  <si>
    <t>10-19</t>
  </si>
  <si>
    <t>20-29</t>
  </si>
  <si>
    <t>30-39</t>
  </si>
  <si>
    <t>40-49</t>
  </si>
  <si>
    <t>50-99</t>
  </si>
  <si>
    <t>100-199</t>
  </si>
  <si>
    <t>200+</t>
  </si>
  <si>
    <t>Office of Institutional Research</t>
  </si>
  <si>
    <r>
      <t>Undergraduate Section</t>
    </r>
    <r>
      <rPr>
        <vertAlign val="superscript"/>
        <sz val="12"/>
        <rFont val="Univers 55"/>
        <family val="2"/>
      </rPr>
      <t>1</t>
    </r>
    <r>
      <rPr>
        <b/>
        <sz val="14"/>
        <rFont val="Univers 55"/>
        <family val="2"/>
      </rPr>
      <t xml:space="preserve"> Size Frequency Distribution</t>
    </r>
  </si>
  <si>
    <r>
      <t>1</t>
    </r>
    <r>
      <rPr>
        <sz val="7"/>
        <rFont val="Univers 55"/>
      </rPr>
      <t xml:space="preserve"> Section size based on sections taught as lecture, recitation, discussion, laboratory, combination, and studio. College of Veterinary Medicine excluded </t>
    </r>
  </si>
  <si>
    <t xml:space="preserve">   from calculations.</t>
  </si>
  <si>
    <t>%</t>
  </si>
  <si>
    <t>Total All Sections</t>
  </si>
  <si>
    <t>NUMBER OF</t>
  </si>
  <si>
    <t xml:space="preserve">STUDENTS </t>
  </si>
  <si>
    <t>IN SECTION</t>
  </si>
  <si>
    <t>Total 1-29 Students</t>
  </si>
  <si>
    <t>–––SECTIONS–––</t>
  </si>
  <si>
    <t>Undergraduate</t>
  </si>
  <si>
    <t>Sections</t>
  </si>
  <si>
    <t>Total</t>
  </si>
  <si>
    <t>1-29</t>
  </si>
  <si>
    <t>Grand</t>
  </si>
  <si>
    <t>University</t>
  </si>
  <si>
    <t>Vet Med</t>
  </si>
  <si>
    <t>Net</t>
  </si>
  <si>
    <r>
      <t xml:space="preserve">Source:  Credit Enrollment </t>
    </r>
    <r>
      <rPr>
        <b/>
        <sz val="12"/>
        <color indexed="16"/>
        <rFont val="Univers 45 Light"/>
        <family val="2"/>
      </rPr>
      <t>Fall 2008</t>
    </r>
    <r>
      <rPr>
        <b/>
        <sz val="12"/>
        <rFont val="Univers 45 Light"/>
        <family val="2"/>
      </rPr>
      <t xml:space="preserve">-All Class Types </t>
    </r>
    <r>
      <rPr>
        <i/>
        <sz val="12"/>
        <rFont val="Univers 45 Light"/>
        <family val="2"/>
      </rPr>
      <t>(organized sections)</t>
    </r>
  </si>
  <si>
    <r>
      <t xml:space="preserve">Source:  Credit Enrollment </t>
    </r>
    <r>
      <rPr>
        <b/>
        <sz val="12"/>
        <color indexed="11"/>
        <rFont val="Univers 45 Light"/>
        <family val="2"/>
      </rPr>
      <t>Fall 2007</t>
    </r>
    <r>
      <rPr>
        <b/>
        <sz val="12"/>
        <rFont val="Univers 45 Light"/>
        <family val="2"/>
      </rPr>
      <t xml:space="preserve">-All Class Types </t>
    </r>
    <r>
      <rPr>
        <i/>
        <sz val="12"/>
        <rFont val="Univers 45 Light"/>
        <family val="2"/>
      </rPr>
      <t>(organized sections)</t>
    </r>
  </si>
  <si>
    <r>
      <t xml:space="preserve">Source:  Credit Enrollment </t>
    </r>
    <r>
      <rPr>
        <b/>
        <sz val="12"/>
        <color indexed="16"/>
        <rFont val="Univers 45 Light"/>
        <family val="2"/>
      </rPr>
      <t>Fall 2009</t>
    </r>
    <r>
      <rPr>
        <b/>
        <sz val="12"/>
        <rFont val="Univers 45 Light"/>
        <family val="2"/>
      </rPr>
      <t xml:space="preserve">-All Class Types </t>
    </r>
    <r>
      <rPr>
        <i/>
        <sz val="12"/>
        <rFont val="Univers 45 Light"/>
        <family val="2"/>
      </rPr>
      <t>(organized sections)</t>
    </r>
  </si>
  <si>
    <r>
      <t xml:space="preserve">Source:  Credit Enrollment </t>
    </r>
    <r>
      <rPr>
        <b/>
        <sz val="12"/>
        <color indexed="16"/>
        <rFont val="Univers 45 Light"/>
        <family val="2"/>
      </rPr>
      <t>Fall 2010</t>
    </r>
    <r>
      <rPr>
        <b/>
        <sz val="12"/>
        <rFont val="Univers 45 Light"/>
        <family val="2"/>
      </rPr>
      <t xml:space="preserve">-All Class Types </t>
    </r>
    <r>
      <rPr>
        <i/>
        <sz val="12"/>
        <rFont val="Univers 45 Light"/>
        <family val="2"/>
      </rPr>
      <t>(organized sections)</t>
    </r>
  </si>
  <si>
    <r>
      <t xml:space="preserve">Source:  Credit Enrollment </t>
    </r>
    <r>
      <rPr>
        <b/>
        <sz val="12"/>
        <color indexed="16"/>
        <rFont val="Univers 45 Light"/>
        <family val="2"/>
      </rPr>
      <t>Fall 2011</t>
    </r>
    <r>
      <rPr>
        <b/>
        <sz val="12"/>
        <rFont val="Univers 45 Light"/>
        <family val="2"/>
      </rPr>
      <t xml:space="preserve">-All Class Types </t>
    </r>
    <r>
      <rPr>
        <i/>
        <sz val="12"/>
        <rFont val="Univers 45 Light"/>
        <family val="2"/>
      </rPr>
      <t>(organized sections)</t>
    </r>
  </si>
  <si>
    <r>
      <t xml:space="preserve">Source:  Credit Enrollment </t>
    </r>
    <r>
      <rPr>
        <b/>
        <sz val="12"/>
        <color indexed="16"/>
        <rFont val="Univers 45 Light"/>
        <family val="2"/>
      </rPr>
      <t>Fall 2012</t>
    </r>
    <r>
      <rPr>
        <b/>
        <sz val="12"/>
        <rFont val="Univers 45 Light"/>
        <family val="2"/>
      </rPr>
      <t xml:space="preserve">-All Class Types </t>
    </r>
    <r>
      <rPr>
        <i/>
        <sz val="12"/>
        <rFont val="Univers 45 Light"/>
        <family val="2"/>
      </rPr>
      <t>(organized sections)</t>
    </r>
  </si>
  <si>
    <t>Total 30-49 Students</t>
  </si>
  <si>
    <t>Total 100+ Students</t>
  </si>
  <si>
    <t>Number of Students in Section</t>
  </si>
  <si>
    <t>1-29 Students</t>
  </si>
  <si>
    <t>30-49 Students</t>
  </si>
  <si>
    <t>100+ Students</t>
  </si>
  <si>
    <r>
      <t xml:space="preserve">Source:  Credit Enrollment </t>
    </r>
    <r>
      <rPr>
        <b/>
        <sz val="12"/>
        <color indexed="16"/>
        <rFont val="Univers 45 Light"/>
        <family val="2"/>
      </rPr>
      <t>Fall 2013</t>
    </r>
    <r>
      <rPr>
        <b/>
        <sz val="12"/>
        <rFont val="Univers 45 Light"/>
        <family val="2"/>
      </rPr>
      <t xml:space="preserve">-All Class Types </t>
    </r>
    <r>
      <rPr>
        <i/>
        <sz val="12"/>
        <rFont val="Univers 45 Light"/>
        <family val="2"/>
      </rPr>
      <t>(organized sections)</t>
    </r>
  </si>
  <si>
    <r>
      <t xml:space="preserve">Source:  Credit Enrollment </t>
    </r>
    <r>
      <rPr>
        <b/>
        <sz val="12"/>
        <color indexed="16"/>
        <rFont val="Univers 45 Light"/>
        <family val="2"/>
      </rPr>
      <t>Fall 2014</t>
    </r>
  </si>
  <si>
    <r>
      <t xml:space="preserve">Source:  Credit Enrollment </t>
    </r>
    <r>
      <rPr>
        <b/>
        <sz val="12"/>
        <color indexed="16"/>
        <rFont val="Univers 45 Light"/>
        <family val="2"/>
      </rPr>
      <t>Fall 2015</t>
    </r>
    <r>
      <rPr>
        <b/>
        <sz val="12"/>
        <rFont val="Univers 45 Light"/>
        <family val="2"/>
      </rPr>
      <t xml:space="preserve">-All Class Types </t>
    </r>
    <r>
      <rPr>
        <i/>
        <sz val="12"/>
        <rFont val="Univers 45 Light"/>
        <family val="2"/>
      </rPr>
      <t>(organized sections)</t>
    </r>
  </si>
  <si>
    <t xml:space="preserve">  NUMBER</t>
  </si>
  <si>
    <t xml:space="preserve">  1 – 9 </t>
  </si>
  <si>
    <t xml:space="preserve">  10 – 19</t>
  </si>
  <si>
    <t xml:space="preserve">  20 – 29</t>
  </si>
  <si>
    <t xml:space="preserve">  30 – 39</t>
  </si>
  <si>
    <t xml:space="preserve">  40 – 49</t>
  </si>
  <si>
    <t xml:space="preserve">  50 – 99</t>
  </si>
  <si>
    <t xml:space="preserve">  100 – 199</t>
  </si>
  <si>
    <r>
      <rPr>
        <vertAlign val="superscript"/>
        <sz val="10"/>
        <rFont val="Univers 55"/>
      </rPr>
      <t xml:space="preserve"> 2</t>
    </r>
    <r>
      <rPr>
        <sz val="9"/>
        <rFont val="ITC Berkeley Oldstyle Std"/>
        <family val="1"/>
      </rPr>
      <t xml:space="preserve"> Beginning Fall 2014, all data are sourced from the e-Data warehouse.</t>
    </r>
  </si>
  <si>
    <r>
      <t>2014</t>
    </r>
    <r>
      <rPr>
        <b/>
        <sz val="1"/>
        <rFont val="Univers LT Std 45 Light"/>
        <family val="2"/>
      </rPr>
      <t xml:space="preserve"> </t>
    </r>
    <r>
      <rPr>
        <vertAlign val="superscript"/>
        <sz val="11"/>
        <rFont val="Univers LT Std 45 Light"/>
        <family val="2"/>
      </rPr>
      <t>2</t>
    </r>
  </si>
  <si>
    <t xml:space="preserve">  200 +</t>
  </si>
  <si>
    <r>
      <t xml:space="preserve"> </t>
    </r>
    <r>
      <rPr>
        <vertAlign val="superscript"/>
        <sz val="11"/>
        <rFont val="ITC Berkeley Oldstyle Std"/>
        <family val="1"/>
      </rPr>
      <t>1</t>
    </r>
    <r>
      <rPr>
        <sz val="1"/>
        <rFont val="ITC Berkeley Oldstyle Std"/>
        <family val="1"/>
      </rPr>
      <t xml:space="preserve"> </t>
    </r>
    <r>
      <rPr>
        <sz val="10"/>
        <rFont val="ITC Berkeley Oldstyle Std"/>
        <family val="1"/>
      </rPr>
      <t>Section size is based on sections taught as lecture, recitation, discussion, laboratory, combination, and studio.</t>
    </r>
  </si>
  <si>
    <t>–––Sections–––</t>
  </si>
  <si>
    <t>Number</t>
  </si>
  <si>
    <t>Number of</t>
  </si>
  <si>
    <t>Students</t>
  </si>
  <si>
    <t>Per Section</t>
  </si>
  <si>
    <t xml:space="preserve">   Total (1 – 29) Students</t>
  </si>
  <si>
    <r>
      <t>Undergraduate Section Size</t>
    </r>
    <r>
      <rPr>
        <vertAlign val="superscript"/>
        <sz val="16"/>
        <rFont val="Univers 55"/>
      </rPr>
      <t>1</t>
    </r>
    <r>
      <rPr>
        <b/>
        <sz val="14"/>
        <rFont val="Univers 55"/>
        <family val="2"/>
      </rPr>
      <t xml:space="preserve"> Frequency Distribution</t>
    </r>
  </si>
  <si>
    <t>Office of Institutional Research (Sources: DataMart and e-Data Warehouse)</t>
  </si>
  <si>
    <t>Last Updated: 1/8/2025</t>
  </si>
  <si>
    <r>
      <t>2024</t>
    </r>
    <r>
      <rPr>
        <b/>
        <sz val="2"/>
        <rFont val="Univers LT Std 45 Light"/>
        <family val="2"/>
      </rPr>
      <t xml:space="preserve"> </t>
    </r>
    <r>
      <rPr>
        <b/>
        <vertAlign val="superscript"/>
        <sz val="11"/>
        <rFont val="Univers LT Std 45 Light"/>
        <family val="2"/>
      </rPr>
      <t>2</t>
    </r>
  </si>
  <si>
    <r>
      <rPr>
        <sz val="7"/>
        <rFont val="ITC Berkeley Oldstyle Std"/>
        <family val="1"/>
      </rPr>
      <t xml:space="preserve">  </t>
    </r>
    <r>
      <rPr>
        <sz val="8"/>
        <rFont val="ITC Berkeley Oldstyle Std"/>
        <family val="1"/>
      </rPr>
      <t xml:space="preserve"> </t>
    </r>
    <r>
      <rPr>
        <sz val="10"/>
        <rFont val="ITC Berkeley Oldstyle Std"/>
        <family val="1"/>
      </rPr>
      <t>College of Veterinary Medicine Professional courses were excluded from all calculations.</t>
    </r>
  </si>
  <si>
    <r>
      <t xml:space="preserve"> 2</t>
    </r>
    <r>
      <rPr>
        <sz val="1"/>
        <rFont val="ITC Berkeley Oldstyle Std"/>
        <family val="1"/>
      </rPr>
      <t xml:space="preserve">  </t>
    </r>
    <r>
      <rPr>
        <sz val="10"/>
        <rFont val="ITC Berkeley Oldstyle Std"/>
        <family val="1"/>
      </rPr>
      <t>Beginning Fall 2024, section size data is sourced from the ISU DataMart.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</si>
</sst>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??,??0"/>
    <numFmt numFmtId="166" formatCode="??0.0%"/>
    <numFmt numFmtId="167" formatCode="?0.0%"/>
    <numFmt numFmtId="168" formatCode="?,??0"/>
  </numFmts>
  <fonts count="42">
    <font>
      <sz val="10"/>
      <name val="Univers 55"/>
    </font>
    <font>
      <sz val="14"/>
      <name val="Univers 75 Black"/>
    </font>
    <font>
      <sz val="7"/>
      <name val="Univers 55"/>
    </font>
    <font>
      <sz val="7"/>
      <name val="Univers 65 Bold"/>
    </font>
    <font>
      <vertAlign val="superscript"/>
      <sz val="9"/>
      <name val="Univers 55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45 Light"/>
      <family val="2"/>
    </font>
    <font>
      <vertAlign val="superscript"/>
      <sz val="12"/>
      <name val="Univers 55"/>
      <family val="2"/>
    </font>
    <font>
      <b/>
      <sz val="10"/>
      <name val="Univers 45 Light"/>
      <family val="2"/>
    </font>
    <font>
      <b/>
      <sz val="10"/>
      <color indexed="14"/>
      <name val="Univers 45 Light"/>
      <family val="2"/>
    </font>
    <font>
      <b/>
      <sz val="12"/>
      <name val="Univers 45 Light"/>
      <family val="2"/>
    </font>
    <font>
      <b/>
      <sz val="12"/>
      <color indexed="14"/>
      <name val="Univers 45 Light"/>
      <family val="2"/>
    </font>
    <font>
      <b/>
      <sz val="12"/>
      <color indexed="16"/>
      <name val="Univers 45 Light"/>
      <family val="2"/>
    </font>
    <font>
      <b/>
      <sz val="12"/>
      <color indexed="11"/>
      <name val="Univers 45 Light"/>
      <family val="2"/>
    </font>
    <font>
      <i/>
      <sz val="12"/>
      <name val="Univers 45 Light"/>
      <family val="2"/>
    </font>
    <font>
      <sz val="11"/>
      <color indexed="16"/>
      <name val="Calibri"/>
      <family val="2"/>
    </font>
    <font>
      <b/>
      <sz val="9"/>
      <name val="Univers 55"/>
      <family val="2"/>
    </font>
    <font>
      <b/>
      <i/>
      <sz val="9"/>
      <name val="Univers 55"/>
      <family val="2"/>
    </font>
    <font>
      <sz val="9"/>
      <name val="Univers 55"/>
      <family val="2"/>
    </font>
    <font>
      <b/>
      <sz val="9"/>
      <name val="Univers 45 Light"/>
      <family val="2"/>
    </font>
    <font>
      <vertAlign val="superscript"/>
      <sz val="9"/>
      <name val="Univers 55"/>
      <family val="2"/>
    </font>
    <font>
      <sz val="9"/>
      <name val="Univers 65 Bold"/>
    </font>
    <font>
      <sz val="10"/>
      <name val="Univers 55"/>
      <family val="2"/>
    </font>
    <font>
      <sz val="9"/>
      <color rgb="FFFF0000"/>
      <name val="Univers 55"/>
      <family val="2"/>
    </font>
    <font>
      <vertAlign val="superscript"/>
      <sz val="10"/>
      <name val="Univers 55"/>
    </font>
    <font>
      <b/>
      <sz val="10"/>
      <name val="Univers LT Std 45 Light"/>
      <family val="2"/>
    </font>
    <font>
      <vertAlign val="superscript"/>
      <sz val="11"/>
      <name val="Univers LT Std 45 Light"/>
      <family val="2"/>
    </font>
    <font>
      <vertAlign val="superscript"/>
      <sz val="9"/>
      <name val="ITC Berkeley Oldstyle Std"/>
      <family val="1"/>
    </font>
    <font>
      <sz val="9"/>
      <name val="ITC Berkeley Oldstyle Std"/>
      <family val="1"/>
    </font>
    <font>
      <sz val="10"/>
      <name val="ITC Berkeley Oldstyle Std"/>
      <family val="1"/>
    </font>
    <font>
      <sz val="10"/>
      <name val="Univers LT Std 45 Light"/>
      <family val="2"/>
    </font>
    <font>
      <b/>
      <sz val="11"/>
      <name val="Univers LT Std 45 Light"/>
      <family val="2"/>
    </font>
    <font>
      <b/>
      <sz val="1"/>
      <name val="Univers LT Std 45 Light"/>
      <family val="2"/>
    </font>
    <font>
      <vertAlign val="superscript"/>
      <sz val="10"/>
      <name val="ITC Berkeley Oldstyle Std"/>
      <family val="1"/>
    </font>
    <font>
      <vertAlign val="superscript"/>
      <sz val="11"/>
      <name val="ITC Berkeley Oldstyle Std"/>
      <family val="1"/>
    </font>
    <font>
      <sz val="1"/>
      <name val="ITC Berkeley Oldstyle Std"/>
      <family val="1"/>
    </font>
    <font>
      <sz val="8"/>
      <name val="ITC Berkeley Oldstyle Std"/>
      <family val="1"/>
    </font>
    <font>
      <sz val="7"/>
      <name val="ITC Berkeley Oldstyle Std"/>
      <family val="1"/>
    </font>
    <font>
      <vertAlign val="superscript"/>
      <sz val="16"/>
      <name val="Univers 55"/>
    </font>
    <font>
      <b/>
      <vertAlign val="superscript"/>
      <sz val="11"/>
      <name val="Univers LT Std 45 Light"/>
      <family val="2"/>
    </font>
    <font>
      <b/>
      <sz val="2"/>
      <name val="Univers LT Std 45 Light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0" fontId="16" fillId="0" borderId="0" applyFont="0" applyBorder="0" applyAlignment="0" applyProtection="0"/>
  </cellStyleXfs>
  <cellXfs count="172"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Continuous"/>
    </xf>
    <xf numFmtId="167" fontId="0" fillId="0" borderId="0" xfId="0" applyNumberFormat="1" applyAlignment="1">
      <alignment horizontal="right"/>
    </xf>
    <xf numFmtId="167" fontId="1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6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/>
    <xf numFmtId="9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0" xfId="0" applyFont="1" applyAlignment="1"/>
    <xf numFmtId="0" fontId="9" fillId="0" borderId="1" xfId="0" applyFont="1" applyBorder="1" applyAlignment="1"/>
    <xf numFmtId="16" fontId="9" fillId="0" borderId="11" xfId="0" quotePrefix="1" applyNumberFormat="1" applyFont="1" applyBorder="1" applyAlignment="1">
      <alignment horizontal="center"/>
    </xf>
    <xf numFmtId="0" fontId="9" fillId="0" borderId="12" xfId="0" quotePrefix="1" applyFont="1" applyBorder="1" applyAlignment="1">
      <alignment horizontal="center"/>
    </xf>
    <xf numFmtId="0" fontId="10" fillId="0" borderId="12" xfId="0" quotePrefix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4" fontId="0" fillId="0" borderId="5" xfId="0" applyNumberFormat="1" applyBorder="1" applyAlignment="1"/>
    <xf numFmtId="0" fontId="10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5" xfId="0" applyNumberFormat="1" applyFont="1" applyBorder="1" applyAlignment="1"/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10" fillId="0" borderId="15" xfId="0" applyNumberFormat="1" applyFont="1" applyBorder="1" applyAlignment="1"/>
    <xf numFmtId="168" fontId="10" fillId="2" borderId="6" xfId="0" applyNumberFormat="1" applyFont="1" applyFill="1" applyBorder="1" applyAlignment="1">
      <alignment horizontal="center"/>
    </xf>
    <xf numFmtId="168" fontId="10" fillId="0" borderId="14" xfId="0" applyNumberFormat="1" applyFont="1" applyBorder="1" applyAlignment="1">
      <alignment horizontal="center"/>
    </xf>
    <xf numFmtId="168" fontId="10" fillId="3" borderId="6" xfId="0" applyNumberFormat="1" applyFont="1" applyFill="1" applyBorder="1" applyAlignment="1">
      <alignment horizontal="center"/>
    </xf>
    <xf numFmtId="168" fontId="10" fillId="0" borderId="6" xfId="0" applyNumberFormat="1" applyFont="1" applyBorder="1" applyAlignment="1">
      <alignment horizontal="center"/>
    </xf>
    <xf numFmtId="168" fontId="0" fillId="2" borderId="5" xfId="0" applyNumberFormat="1" applyFill="1" applyBorder="1" applyAlignment="1">
      <alignment horizontal="center"/>
    </xf>
    <xf numFmtId="168" fontId="0" fillId="2" borderId="6" xfId="0" applyNumberFormat="1" applyFill="1" applyBorder="1" applyAlignment="1">
      <alignment horizontal="center"/>
    </xf>
    <xf numFmtId="168" fontId="0" fillId="3" borderId="5" xfId="0" applyNumberFormat="1" applyFill="1" applyBorder="1" applyAlignment="1">
      <alignment horizontal="center"/>
    </xf>
    <xf numFmtId="168" fontId="0" fillId="3" borderId="6" xfId="0" applyNumberFormat="1" applyFill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0" fillId="4" borderId="0" xfId="0" applyFill="1" applyAlignment="1"/>
    <xf numFmtId="0" fontId="10" fillId="4" borderId="0" xfId="0" applyFont="1" applyFill="1" applyAlignment="1">
      <alignment horizontal="center"/>
    </xf>
    <xf numFmtId="0" fontId="0" fillId="5" borderId="0" xfId="0" applyFill="1" applyAlignment="1"/>
    <xf numFmtId="0" fontId="10" fillId="5" borderId="0" xfId="0" applyFont="1" applyFill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7" fontId="17" fillId="0" borderId="0" xfId="0" applyNumberFormat="1" applyFont="1" applyAlignment="1">
      <alignment horizontal="centerContinuous" vertical="center"/>
    </xf>
    <xf numFmtId="166" fontId="17" fillId="0" borderId="0" xfId="0" applyNumberFormat="1" applyFont="1" applyAlignment="1">
      <alignment horizontal="left" vertical="center"/>
    </xf>
    <xf numFmtId="166" fontId="18" fillId="0" borderId="0" xfId="0" applyNumberFormat="1" applyFont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167" fontId="17" fillId="0" borderId="16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/>
    </xf>
    <xf numFmtId="0" fontId="19" fillId="0" borderId="0" xfId="0" applyFont="1" applyAlignment="1"/>
    <xf numFmtId="16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68" fontId="19" fillId="0" borderId="17" xfId="0" applyNumberFormat="1" applyFont="1" applyBorder="1" applyAlignment="1">
      <alignment horizontal="center"/>
    </xf>
    <xf numFmtId="168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left"/>
    </xf>
    <xf numFmtId="49" fontId="19" fillId="0" borderId="16" xfId="0" applyNumberFormat="1" applyFont="1" applyBorder="1" applyAlignment="1">
      <alignment horizontal="left"/>
    </xf>
    <xf numFmtId="166" fontId="19" fillId="0" borderId="16" xfId="0" applyNumberFormat="1" applyFont="1" applyBorder="1" applyAlignment="1">
      <alignment horizontal="center"/>
    </xf>
    <xf numFmtId="166" fontId="19" fillId="0" borderId="16" xfId="0" applyNumberFormat="1" applyFont="1" applyBorder="1" applyAlignment="1">
      <alignment horizontal="left"/>
    </xf>
    <xf numFmtId="168" fontId="19" fillId="0" borderId="16" xfId="0" applyNumberFormat="1" applyFont="1" applyBorder="1" applyAlignment="1">
      <alignment horizontal="center"/>
    </xf>
    <xf numFmtId="167" fontId="19" fillId="0" borderId="16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168" fontId="20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167" fontId="20" fillId="0" borderId="0" xfId="0" applyNumberFormat="1" applyFont="1" applyAlignment="1">
      <alignment horizontal="center"/>
    </xf>
    <xf numFmtId="9" fontId="20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left"/>
    </xf>
    <xf numFmtId="168" fontId="24" fillId="0" borderId="0" xfId="0" applyNumberFormat="1" applyFont="1" applyAlignment="1">
      <alignment horizontal="center"/>
    </xf>
    <xf numFmtId="167" fontId="24" fillId="0" borderId="0" xfId="0" applyNumberFormat="1" applyFont="1" applyAlignment="1">
      <alignment horizontal="center"/>
    </xf>
    <xf numFmtId="0" fontId="0" fillId="6" borderId="0" xfId="0" applyFill="1" applyAlignment="1">
      <alignment horizontal="left"/>
    </xf>
    <xf numFmtId="0" fontId="17" fillId="6" borderId="16" xfId="0" applyFont="1" applyFill="1" applyBorder="1" applyAlignment="1">
      <alignment horizontal="left" vertical="center" wrapText="1"/>
    </xf>
    <xf numFmtId="0" fontId="17" fillId="6" borderId="0" xfId="0" applyFont="1" applyFill="1" applyAlignment="1">
      <alignment vertical="center"/>
    </xf>
    <xf numFmtId="166" fontId="24" fillId="6" borderId="0" xfId="0" applyNumberFormat="1" applyFont="1" applyFill="1" applyAlignment="1">
      <alignment horizontal="left"/>
    </xf>
    <xf numFmtId="167" fontId="24" fillId="6" borderId="0" xfId="0" applyNumberFormat="1" applyFont="1" applyFill="1" applyAlignment="1">
      <alignment horizontal="center"/>
    </xf>
    <xf numFmtId="49" fontId="19" fillId="6" borderId="0" xfId="0" applyNumberFormat="1" applyFont="1" applyFill="1" applyAlignment="1">
      <alignment horizontal="left"/>
    </xf>
    <xf numFmtId="0" fontId="21" fillId="0" borderId="0" xfId="0" applyFont="1" applyAlignment="1">
      <alignment horizontal="left"/>
    </xf>
    <xf numFmtId="165" fontId="2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23" fillId="0" borderId="0" xfId="0" applyFont="1" applyAlignment="1">
      <alignment vertical="center"/>
    </xf>
    <xf numFmtId="168" fontId="23" fillId="0" borderId="0" xfId="0" applyNumberFormat="1" applyFont="1" applyAlignment="1">
      <alignment horizontal="center" vertical="center"/>
    </xf>
    <xf numFmtId="166" fontId="23" fillId="0" borderId="0" xfId="0" applyNumberFormat="1" applyFont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8" fontId="23" fillId="0" borderId="17" xfId="0" applyNumberFormat="1" applyFont="1" applyBorder="1" applyAlignment="1">
      <alignment horizontal="center" vertical="center"/>
    </xf>
    <xf numFmtId="166" fontId="23" fillId="0" borderId="16" xfId="0" applyNumberFormat="1" applyFont="1" applyBorder="1" applyAlignment="1">
      <alignment horizontal="center" vertical="center"/>
    </xf>
    <xf numFmtId="168" fontId="23" fillId="0" borderId="16" xfId="0" applyNumberFormat="1" applyFont="1" applyBorder="1" applyAlignment="1">
      <alignment horizontal="center" vertical="center"/>
    </xf>
    <xf numFmtId="167" fontId="23" fillId="0" borderId="16" xfId="0" applyNumberFormat="1" applyFont="1" applyBorder="1" applyAlignment="1">
      <alignment horizontal="center" vertical="center"/>
    </xf>
    <xf numFmtId="167" fontId="26" fillId="0" borderId="0" xfId="0" applyNumberFormat="1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67" fontId="26" fillId="0" borderId="16" xfId="0" applyNumberFormat="1" applyFont="1" applyBorder="1" applyAlignment="1">
      <alignment horizontal="center" vertical="center"/>
    </xf>
    <xf numFmtId="166" fontId="29" fillId="0" borderId="0" xfId="0" applyNumberFormat="1" applyFont="1" applyAlignment="1">
      <alignment horizontal="center"/>
    </xf>
    <xf numFmtId="166" fontId="31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6" fontId="30" fillId="0" borderId="0" xfId="0" applyNumberFormat="1" applyFont="1" applyAlignment="1">
      <alignment horizontal="center" vertical="top"/>
    </xf>
    <xf numFmtId="167" fontId="23" fillId="0" borderId="0" xfId="0" applyNumberFormat="1" applyFont="1" applyAlignment="1">
      <alignment horizontal="left" vertical="center"/>
    </xf>
    <xf numFmtId="167" fontId="23" fillId="0" borderId="16" xfId="0" applyNumberFormat="1" applyFont="1" applyBorder="1" applyAlignment="1">
      <alignment horizontal="left" vertical="center"/>
    </xf>
    <xf numFmtId="168" fontId="23" fillId="0" borderId="18" xfId="0" applyNumberFormat="1" applyFont="1" applyBorder="1" applyAlignment="1">
      <alignment horizontal="center" vertical="center"/>
    </xf>
    <xf numFmtId="166" fontId="23" fillId="0" borderId="18" xfId="0" applyNumberFormat="1" applyFont="1" applyBorder="1" applyAlignment="1">
      <alignment horizontal="center" vertical="center"/>
    </xf>
    <xf numFmtId="167" fontId="23" fillId="0" borderId="18" xfId="0" applyNumberFormat="1" applyFont="1" applyBorder="1" applyAlignment="1">
      <alignment horizontal="center" vertical="center"/>
    </xf>
    <xf numFmtId="167" fontId="23" fillId="0" borderId="18" xfId="0" applyNumberFormat="1" applyFont="1" applyBorder="1" applyAlignment="1">
      <alignment horizontal="left" vertical="center"/>
    </xf>
    <xf numFmtId="166" fontId="26" fillId="7" borderId="19" xfId="0" applyNumberFormat="1" applyFont="1" applyFill="1" applyBorder="1" applyAlignment="1">
      <alignment vertical="center"/>
    </xf>
    <xf numFmtId="168" fontId="23" fillId="7" borderId="19" xfId="0" applyNumberFormat="1" applyFont="1" applyFill="1" applyBorder="1" applyAlignment="1">
      <alignment horizontal="center" vertical="center"/>
    </xf>
    <xf numFmtId="166" fontId="23" fillId="7" borderId="19" xfId="0" applyNumberFormat="1" applyFont="1" applyFill="1" applyBorder="1" applyAlignment="1">
      <alignment horizontal="center" vertical="center"/>
    </xf>
    <xf numFmtId="167" fontId="23" fillId="7" borderId="19" xfId="0" applyNumberFormat="1" applyFont="1" applyFill="1" applyBorder="1" applyAlignment="1">
      <alignment horizontal="center" vertical="center"/>
    </xf>
    <xf numFmtId="167" fontId="23" fillId="7" borderId="19" xfId="0" applyNumberFormat="1" applyFont="1" applyFill="1" applyBorder="1" applyAlignment="1">
      <alignment horizontal="left" vertical="center"/>
    </xf>
    <xf numFmtId="168" fontId="23" fillId="8" borderId="0" xfId="0" applyNumberFormat="1" applyFont="1" applyFill="1" applyAlignment="1">
      <alignment horizontal="center" vertical="center"/>
    </xf>
    <xf numFmtId="166" fontId="23" fillId="8" borderId="0" xfId="0" applyNumberFormat="1" applyFont="1" applyFill="1" applyAlignment="1">
      <alignment horizontal="center" vertical="center"/>
    </xf>
    <xf numFmtId="167" fontId="23" fillId="8" borderId="0" xfId="0" applyNumberFormat="1" applyFont="1" applyFill="1" applyAlignment="1">
      <alignment horizontal="center" vertical="center"/>
    </xf>
    <xf numFmtId="167" fontId="23" fillId="8" borderId="0" xfId="0" applyNumberFormat="1" applyFont="1" applyFill="1" applyAlignment="1">
      <alignment horizontal="left" vertical="center"/>
    </xf>
    <xf numFmtId="167" fontId="32" fillId="0" borderId="0" xfId="0" applyNumberFormat="1" applyFont="1" applyAlignment="1">
      <alignment horizontal="centerContinuous"/>
    </xf>
    <xf numFmtId="0" fontId="32" fillId="0" borderId="0" xfId="0" applyFont="1" applyAlignment="1"/>
    <xf numFmtId="166" fontId="31" fillId="7" borderId="20" xfId="0" applyNumberFormat="1" applyFont="1" applyFill="1" applyBorder="1" applyAlignment="1">
      <alignment horizontal="center" vertical="center"/>
    </xf>
    <xf numFmtId="168" fontId="26" fillId="7" borderId="20" xfId="0" applyNumberFormat="1" applyFont="1" applyFill="1" applyBorder="1" applyAlignment="1">
      <alignment horizontal="center" vertical="center"/>
    </xf>
    <xf numFmtId="166" fontId="26" fillId="7" borderId="20" xfId="0" applyNumberFormat="1" applyFont="1" applyFill="1" applyBorder="1" applyAlignment="1">
      <alignment horizontal="center" vertical="center"/>
    </xf>
    <xf numFmtId="167" fontId="26" fillId="7" borderId="20" xfId="0" applyNumberFormat="1" applyFont="1" applyFill="1" applyBorder="1" applyAlignment="1">
      <alignment horizontal="center" vertical="center"/>
    </xf>
    <xf numFmtId="9" fontId="26" fillId="7" borderId="20" xfId="0" applyNumberFormat="1" applyFont="1" applyFill="1" applyBorder="1" applyAlignment="1">
      <alignment horizontal="center" vertical="center"/>
    </xf>
    <xf numFmtId="9" fontId="32" fillId="7" borderId="20" xfId="0" applyNumberFormat="1" applyFont="1" applyFill="1" applyBorder="1" applyAlignment="1">
      <alignment horizontal="center" vertical="center"/>
    </xf>
    <xf numFmtId="167" fontId="32" fillId="7" borderId="20" xfId="0" applyNumberFormat="1" applyFont="1" applyFill="1" applyBorder="1" applyAlignment="1">
      <alignment horizontal="center" vertical="center"/>
    </xf>
    <xf numFmtId="0" fontId="32" fillId="7" borderId="20" xfId="0" applyFont="1" applyFill="1" applyBorder="1" applyAlignment="1">
      <alignment vertical="center"/>
    </xf>
    <xf numFmtId="0" fontId="26" fillId="7" borderId="20" xfId="0" applyFont="1" applyFill="1" applyBorder="1" applyAlignment="1">
      <alignment vertical="center"/>
    </xf>
    <xf numFmtId="167" fontId="26" fillId="0" borderId="16" xfId="0" applyNumberFormat="1" applyFont="1" applyBorder="1" applyAlignment="1">
      <alignment horizontal="left" vertical="center" indent="1"/>
    </xf>
    <xf numFmtId="168" fontId="23" fillId="0" borderId="17" xfId="0" applyNumberFormat="1" applyFont="1" applyBorder="1" applyAlignment="1">
      <alignment horizontal="left" vertical="center" indent="1"/>
    </xf>
    <xf numFmtId="168" fontId="23" fillId="8" borderId="0" xfId="0" applyNumberFormat="1" applyFont="1" applyFill="1" applyAlignment="1">
      <alignment horizontal="left" vertical="center" indent="1"/>
    </xf>
    <xf numFmtId="168" fontId="23" fillId="0" borderId="18" xfId="0" applyNumberFormat="1" applyFont="1" applyBorder="1" applyAlignment="1">
      <alignment horizontal="left" vertical="center" indent="1"/>
    </xf>
    <xf numFmtId="168" fontId="23" fillId="7" borderId="19" xfId="0" applyNumberFormat="1" applyFont="1" applyFill="1" applyBorder="1" applyAlignment="1">
      <alignment horizontal="left" vertical="center" indent="1"/>
    </xf>
    <xf numFmtId="168" fontId="23" fillId="0" borderId="0" xfId="0" applyNumberFormat="1" applyFont="1" applyAlignment="1">
      <alignment horizontal="left" vertical="center" indent="1"/>
    </xf>
    <xf numFmtId="168" fontId="23" fillId="0" borderId="16" xfId="0" applyNumberFormat="1" applyFont="1" applyBorder="1" applyAlignment="1">
      <alignment horizontal="left" vertical="center" indent="1"/>
    </xf>
    <xf numFmtId="168" fontId="32" fillId="7" borderId="20" xfId="0" applyNumberFormat="1" applyFont="1" applyFill="1" applyBorder="1" applyAlignment="1">
      <alignment horizontal="left" vertical="center" indent="1"/>
    </xf>
    <xf numFmtId="0" fontId="6" fillId="0" borderId="0" xfId="0" applyFont="1" applyAlignment="1">
      <alignment horizontal="left"/>
    </xf>
    <xf numFmtId="0" fontId="34" fillId="0" borderId="0" xfId="0" applyFont="1" applyAlignment="1">
      <alignment horizontal="left" vertical="top"/>
    </xf>
    <xf numFmtId="0" fontId="32" fillId="0" borderId="0" xfId="0" applyFont="1" applyAlignment="1">
      <alignment horizontal="left" indent="4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49" fontId="26" fillId="0" borderId="16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49" fontId="26" fillId="0" borderId="17" xfId="0" applyNumberFormat="1" applyFont="1" applyBorder="1" applyAlignment="1">
      <alignment horizontal="left" vertical="center"/>
    </xf>
    <xf numFmtId="49" fontId="26" fillId="8" borderId="0" xfId="0" applyNumberFormat="1" applyFont="1" applyFill="1" applyAlignment="1">
      <alignment horizontal="left" vertical="center"/>
    </xf>
    <xf numFmtId="49" fontId="26" fillId="0" borderId="18" xfId="0" applyNumberFormat="1" applyFont="1" applyBorder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top"/>
    </xf>
    <xf numFmtId="0" fontId="28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6" fontId="32" fillId="0" borderId="0" xfId="0" applyNumberFormat="1" applyFont="1" applyAlignment="1">
      <alignment horizontal="left" vertical="center"/>
    </xf>
    <xf numFmtId="0" fontId="32" fillId="0" borderId="16" xfId="0" applyFont="1" applyBorder="1" applyAlignment="1">
      <alignment horizontal="left"/>
    </xf>
    <xf numFmtId="0" fontId="17" fillId="0" borderId="0" xfId="0" applyFont="1" applyAlignment="1">
      <alignment horizontal="center" vertical="center"/>
    </xf>
  </cellXfs>
  <cellStyles count="2">
    <cellStyle name="Normal" xfId="0" builtinId="0"/>
    <cellStyle name="Warning Text" xfId="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4DDD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67-4312-9166-53684CA89C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67-4312-9166-53684CA89CD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67-4312-9166-53684CA89CD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67-4312-9166-53684CA89CD8}"/>
              </c:ext>
            </c:extLst>
          </c:dPt>
          <c:dLbls>
            <c:dLbl>
              <c:idx val="2"/>
              <c:layout>
                <c:manualLayout>
                  <c:x val="-8.611111111111111E-2"/>
                  <c:y val="-6.944444444444444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67-4312-9166-53684CA89CD8}"/>
                </c:ext>
              </c:extLst>
            </c:dLbl>
            <c:dLbl>
              <c:idx val="3"/>
              <c:layout>
                <c:manualLayout>
                  <c:x val="-8.0555555555555561E-2"/>
                  <c:y val="-4.6296296296296294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67-4312-9166-53684CA89C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 wkg'!$A$54:$A$57</c:f>
              <c:strCache>
                <c:ptCount val="4"/>
                <c:pt idx="0">
                  <c:v>1-29 Students</c:v>
                </c:pt>
                <c:pt idx="1">
                  <c:v>30-49 Students</c:v>
                </c:pt>
                <c:pt idx="2">
                  <c:v>50-99</c:v>
                </c:pt>
                <c:pt idx="3">
                  <c:v>100+ Students</c:v>
                </c:pt>
              </c:strCache>
            </c:strRef>
          </c:cat>
          <c:val>
            <c:numRef>
              <c:f>'graph wkg'!$B$54:$B$57</c:f>
              <c:numCache>
                <c:formatCode>?0.0%</c:formatCode>
                <c:ptCount val="4"/>
                <c:pt idx="0">
                  <c:v>0.64321498584186454</c:v>
                </c:pt>
                <c:pt idx="1">
                  <c:v>0.19080810280984534</c:v>
                </c:pt>
                <c:pt idx="2">
                  <c:v>0.10542365497712916</c:v>
                </c:pt>
                <c:pt idx="3">
                  <c:v>6.055325637116097E-2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7-4312-9166-53684CA89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39977060283731"/>
          <c:y val="0.18434484369294937"/>
          <c:w val="0.48770640512041258"/>
          <c:h val="0.7984120944848737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39-454D-B201-9160607A40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39-454D-B201-9160607A40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39-454D-B201-9160607A40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39-454D-B201-9160607A40F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Univers 45 Light"/>
                      </a:rPr>
                      <a:t>1-29 Students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Univers 45 Light"/>
                      </a:rPr>
                      <a:t>64.3%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339-454D-B201-9160607A40F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Univers 45 Light"/>
                      </a:rPr>
                      <a:t>30-49 Students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Univers 45 Light"/>
                      </a:rPr>
                      <a:t>19.1%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339-454D-B201-9160607A40F9}"/>
                </c:ext>
              </c:extLst>
            </c:dLbl>
            <c:dLbl>
              <c:idx val="2"/>
              <c:layout>
                <c:manualLayout>
                  <c:x val="3.2030206750471983E-3"/>
                  <c:y val="6.274896685266424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Univers 45 Light"/>
                      </a:rPr>
                      <a:t>50-99 Students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Univers 45 Light"/>
                      </a:rPr>
                      <a:t>10.5%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339-454D-B201-9160607A40F9}"/>
                </c:ext>
              </c:extLst>
            </c:dLbl>
            <c:dLbl>
              <c:idx val="3"/>
              <c:layout>
                <c:manualLayout>
                  <c:x val="4.0656544726167601E-2"/>
                  <c:y val="1.829101148112045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Univers 45 Light"/>
                      </a:rPr>
                      <a:t>100+ Students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Univers 45 Light"/>
                      </a:rPr>
                      <a:t>6.1%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339-454D-B201-9160607A40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>
                    <a:latin typeface="Univers 45 Light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 wkg'!$A$54:$A$57</c:f>
              <c:strCache>
                <c:ptCount val="4"/>
                <c:pt idx="0">
                  <c:v>1-29 Students</c:v>
                </c:pt>
                <c:pt idx="1">
                  <c:v>30-49 Students</c:v>
                </c:pt>
                <c:pt idx="2">
                  <c:v>50-99</c:v>
                </c:pt>
                <c:pt idx="3">
                  <c:v>100+ Students</c:v>
                </c:pt>
              </c:strCache>
            </c:strRef>
          </c:cat>
          <c:val>
            <c:numRef>
              <c:f>'graph wkg'!$B$54:$B$57</c:f>
              <c:numCache>
                <c:formatCode>?0.0%</c:formatCode>
                <c:ptCount val="4"/>
                <c:pt idx="0">
                  <c:v>0.64321498584186454</c:v>
                </c:pt>
                <c:pt idx="1">
                  <c:v>0.19080810280984534</c:v>
                </c:pt>
                <c:pt idx="2">
                  <c:v>0.10542365497712916</c:v>
                </c:pt>
                <c:pt idx="3">
                  <c:v>6.055325637116097E-2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39-454D-B201-9160607A4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49757</xdr:rowOff>
    </xdr:from>
    <xdr:to>
      <xdr:col>92</xdr:col>
      <xdr:colOff>0</xdr:colOff>
      <xdr:row>1</xdr:row>
      <xdr:rowOff>4330</xdr:rowOff>
    </xdr:to>
    <xdr:grpSp>
      <xdr:nvGrpSpPr>
        <xdr:cNvPr id="1169" name="Group 9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GrpSpPr>
          <a:grpSpLocks noChangeAspect="1"/>
        </xdr:cNvGrpSpPr>
      </xdr:nvGrpSpPr>
      <xdr:grpSpPr bwMode="auto">
        <a:xfrm>
          <a:off x="0" y="49757"/>
          <a:ext cx="8324850" cy="145073"/>
          <a:chOff x="1" y="11"/>
          <a:chExt cx="796" cy="18"/>
        </a:xfrm>
      </xdr:grpSpPr>
      <xdr:pic>
        <xdr:nvPicPr>
          <xdr:cNvPr id="1171" name="Picture 10">
            <a:extLst>
              <a:ext uri="{FF2B5EF4-FFF2-40B4-BE49-F238E27FC236}">
                <a16:creationId xmlns:a16="http://schemas.microsoft.com/office/drawing/2014/main" id="{00000000-0008-0000-0000-00009304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" y="11"/>
            <a:ext cx="10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72" name="Line 11">
            <a:extLst>
              <a:ext uri="{FF2B5EF4-FFF2-40B4-BE49-F238E27FC236}">
                <a16:creationId xmlns:a16="http://schemas.microsoft.com/office/drawing/2014/main" id="{00000000-0008-0000-0000-000094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79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17</xdr:col>
      <xdr:colOff>0</xdr:colOff>
      <xdr:row>0</xdr:row>
      <xdr:rowOff>142875</xdr:rowOff>
    </xdr:to>
    <xdr:grpSp>
      <xdr:nvGrpSpPr>
        <xdr:cNvPr id="4286" name="Group 9">
          <a:extLst>
            <a:ext uri="{FF2B5EF4-FFF2-40B4-BE49-F238E27FC236}">
              <a16:creationId xmlns:a16="http://schemas.microsoft.com/office/drawing/2014/main" id="{00000000-0008-0000-0200-0000BE100000}"/>
            </a:ext>
          </a:extLst>
        </xdr:cNvPr>
        <xdr:cNvGrpSpPr>
          <a:grpSpLocks noChangeAspect="1"/>
        </xdr:cNvGrpSpPr>
      </xdr:nvGrpSpPr>
      <xdr:grpSpPr bwMode="auto">
        <a:xfrm>
          <a:off x="0" y="38100"/>
          <a:ext cx="9686925" cy="104775"/>
          <a:chOff x="1" y="16"/>
          <a:chExt cx="796" cy="13"/>
        </a:xfrm>
      </xdr:grpSpPr>
      <xdr:pic>
        <xdr:nvPicPr>
          <xdr:cNvPr id="4292" name="Picture 10">
            <a:extLst>
              <a:ext uri="{FF2B5EF4-FFF2-40B4-BE49-F238E27FC236}">
                <a16:creationId xmlns:a16="http://schemas.microsoft.com/office/drawing/2014/main" id="{00000000-0008-0000-0200-0000C41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93" name="Line 11">
            <a:extLst>
              <a:ext uri="{FF2B5EF4-FFF2-40B4-BE49-F238E27FC236}">
                <a16:creationId xmlns:a16="http://schemas.microsoft.com/office/drawing/2014/main" id="{00000000-0008-0000-0200-0000C51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79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26</xdr:row>
      <xdr:rowOff>38100</xdr:rowOff>
    </xdr:from>
    <xdr:to>
      <xdr:col>17</xdr:col>
      <xdr:colOff>0</xdr:colOff>
      <xdr:row>26</xdr:row>
      <xdr:rowOff>142875</xdr:rowOff>
    </xdr:to>
    <xdr:grpSp>
      <xdr:nvGrpSpPr>
        <xdr:cNvPr id="4287" name="Group 9">
          <a:extLst>
            <a:ext uri="{FF2B5EF4-FFF2-40B4-BE49-F238E27FC236}">
              <a16:creationId xmlns:a16="http://schemas.microsoft.com/office/drawing/2014/main" id="{00000000-0008-0000-0200-0000BF100000}"/>
            </a:ext>
          </a:extLst>
        </xdr:cNvPr>
        <xdr:cNvGrpSpPr>
          <a:grpSpLocks noChangeAspect="1"/>
        </xdr:cNvGrpSpPr>
      </xdr:nvGrpSpPr>
      <xdr:grpSpPr bwMode="auto">
        <a:xfrm>
          <a:off x="0" y="5857875"/>
          <a:ext cx="9686925" cy="104775"/>
          <a:chOff x="1" y="16"/>
          <a:chExt cx="796" cy="13"/>
        </a:xfrm>
      </xdr:grpSpPr>
      <xdr:pic>
        <xdr:nvPicPr>
          <xdr:cNvPr id="4290" name="Picture 10">
            <a:extLst>
              <a:ext uri="{FF2B5EF4-FFF2-40B4-BE49-F238E27FC236}">
                <a16:creationId xmlns:a16="http://schemas.microsoft.com/office/drawing/2014/main" id="{00000000-0008-0000-0200-0000C21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91" name="Line 11">
            <a:extLst>
              <a:ext uri="{FF2B5EF4-FFF2-40B4-BE49-F238E27FC236}">
                <a16:creationId xmlns:a16="http://schemas.microsoft.com/office/drawing/2014/main" id="{00000000-0008-0000-0200-0000C31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79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247650</xdr:colOff>
      <xdr:row>47</xdr:row>
      <xdr:rowOff>133350</xdr:rowOff>
    </xdr:from>
    <xdr:to>
      <xdr:col>12</xdr:col>
      <xdr:colOff>314325</xdr:colOff>
      <xdr:row>57</xdr:row>
      <xdr:rowOff>95250</xdr:rowOff>
    </xdr:to>
    <xdr:graphicFrame macro="">
      <xdr:nvGraphicFramePr>
        <xdr:cNvPr id="4288" name="Chart 8">
          <a:extLst>
            <a:ext uri="{FF2B5EF4-FFF2-40B4-BE49-F238E27FC236}">
              <a16:creationId xmlns:a16="http://schemas.microsoft.com/office/drawing/2014/main" id="{00000000-0008-0000-0200-0000C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38100</xdr:colOff>
      <xdr:row>59</xdr:row>
      <xdr:rowOff>114300</xdr:rowOff>
    </xdr:from>
    <xdr:to>
      <xdr:col>8</xdr:col>
      <xdr:colOff>457200</xdr:colOff>
      <xdr:row>80</xdr:row>
      <xdr:rowOff>9525</xdr:rowOff>
    </xdr:to>
    <xdr:graphicFrame macro="">
      <xdr:nvGraphicFramePr>
        <xdr:cNvPr id="4289" name="Chart 10">
          <a:extLst>
            <a:ext uri="{FF2B5EF4-FFF2-40B4-BE49-F238E27FC236}">
              <a16:creationId xmlns:a16="http://schemas.microsoft.com/office/drawing/2014/main" id="{00000000-0008-0000-0200-0000C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26"/>
  <sheetViews>
    <sheetView showGridLines="0" tabSelected="1" defaultGridColor="0" view="pageBreakPreview" colorId="8" zoomScaleNormal="100" zoomScaleSheetLayoutView="100" workbookViewId="0">
      <selection activeCell="CP6" sqref="CP6"/>
    </sheetView>
  </sheetViews>
  <sheetFormatPr defaultColWidth="10.85546875" defaultRowHeight="12.75" customHeight="1"/>
  <cols>
    <col min="1" max="1" width="1.7109375" style="2" customWidth="1"/>
    <col min="2" max="2" width="0.7109375" style="2" customWidth="1"/>
    <col min="3" max="3" width="22.42578125" style="2" customWidth="1"/>
    <col min="4" max="4" width="8.28515625" style="1" hidden="1" customWidth="1"/>
    <col min="5" max="5" width="7.28515625" style="4" hidden="1" customWidth="1"/>
    <col min="6" max="6" width="0.140625" style="4" hidden="1" customWidth="1"/>
    <col min="7" max="7" width="8.28515625" style="1" hidden="1" customWidth="1"/>
    <col min="8" max="8" width="6.28515625" hidden="1" customWidth="1"/>
    <col min="9" max="9" width="2.7109375" hidden="1" customWidth="1"/>
    <col min="10" max="10" width="8.28515625" hidden="1" customWidth="1"/>
    <col min="11" max="11" width="6.28515625" hidden="1" customWidth="1"/>
    <col min="12" max="12" width="2.7109375" hidden="1" customWidth="1"/>
    <col min="13" max="13" width="8.28515625" hidden="1" customWidth="1"/>
    <col min="14" max="14" width="6.28515625" hidden="1" customWidth="1"/>
    <col min="15" max="15" width="2.7109375" hidden="1" customWidth="1"/>
    <col min="16" max="16" width="8.28515625" hidden="1" customWidth="1"/>
    <col min="17" max="17" width="6.28515625" hidden="1" customWidth="1"/>
    <col min="18" max="18" width="2.7109375" hidden="1" customWidth="1"/>
    <col min="19" max="19" width="8.28515625" hidden="1" customWidth="1"/>
    <col min="20" max="20" width="6.28515625" hidden="1" customWidth="1"/>
    <col min="21" max="21" width="2.7109375" hidden="1" customWidth="1"/>
    <col min="22" max="22" width="8.28515625" hidden="1" customWidth="1"/>
    <col min="23" max="23" width="6.28515625" hidden="1" customWidth="1"/>
    <col min="24" max="24" width="2.7109375" hidden="1" customWidth="1"/>
    <col min="25" max="25" width="8.28515625" hidden="1" customWidth="1"/>
    <col min="26" max="26" width="6.28515625" hidden="1" customWidth="1"/>
    <col min="27" max="27" width="2.85546875" hidden="1" customWidth="1"/>
    <col min="28" max="28" width="8.28515625" hidden="1" customWidth="1"/>
    <col min="29" max="29" width="6.28515625" hidden="1" customWidth="1"/>
    <col min="30" max="30" width="2.85546875" hidden="1" customWidth="1"/>
    <col min="31" max="31" width="8.28515625" hidden="1" customWidth="1"/>
    <col min="32" max="32" width="6.28515625" hidden="1" customWidth="1"/>
    <col min="33" max="33" width="2.85546875" hidden="1" customWidth="1"/>
    <col min="34" max="34" width="8.28515625" hidden="1" customWidth="1"/>
    <col min="35" max="35" width="6.28515625" hidden="1" customWidth="1"/>
    <col min="36" max="36" width="2.85546875" hidden="1" customWidth="1"/>
    <col min="37" max="37" width="9.140625" hidden="1" customWidth="1"/>
    <col min="38" max="38" width="4.7109375" hidden="1" customWidth="1"/>
    <col min="39" max="39" width="2.85546875" hidden="1" customWidth="1"/>
    <col min="40" max="40" width="9.140625" hidden="1" customWidth="1"/>
    <col min="41" max="41" width="4.7109375" hidden="1" customWidth="1"/>
    <col min="42" max="42" width="2.42578125" hidden="1" customWidth="1"/>
    <col min="43" max="43" width="9.5703125" hidden="1" customWidth="1"/>
    <col min="44" max="44" width="6" hidden="1" customWidth="1"/>
    <col min="45" max="45" width="0.5703125" hidden="1" customWidth="1"/>
    <col min="46" max="46" width="9.5703125" hidden="1" customWidth="1"/>
    <col min="47" max="47" width="6" hidden="1" customWidth="1"/>
    <col min="48" max="48" width="0.5703125" hidden="1" customWidth="1"/>
    <col min="49" max="49" width="9.5703125" hidden="1" customWidth="1"/>
    <col min="50" max="50" width="6.140625" hidden="1" customWidth="1"/>
    <col min="51" max="51" width="0.5703125" hidden="1" customWidth="1"/>
    <col min="52" max="52" width="9.5703125" hidden="1" customWidth="1"/>
    <col min="53" max="53" width="6.140625" hidden="1" customWidth="1"/>
    <col min="54" max="54" width="0.5703125" hidden="1" customWidth="1"/>
    <col min="55" max="55" width="9.5703125" hidden="1" customWidth="1"/>
    <col min="56" max="56" width="6.140625" hidden="1" customWidth="1"/>
    <col min="57" max="57" width="1" hidden="1" customWidth="1"/>
    <col min="58" max="58" width="10.7109375" hidden="1" customWidth="1"/>
    <col min="59" max="59" width="8.7109375" hidden="1" customWidth="1"/>
    <col min="60" max="60" width="0.5703125" hidden="1" customWidth="1"/>
    <col min="61" max="61" width="10.7109375" hidden="1" customWidth="1"/>
    <col min="62" max="62" width="8.7109375" hidden="1" customWidth="1"/>
    <col min="63" max="63" width="0.5703125" hidden="1" customWidth="1"/>
    <col min="64" max="64" width="10.7109375" hidden="1" customWidth="1"/>
    <col min="65" max="65" width="8.7109375" hidden="1" customWidth="1"/>
    <col min="66" max="66" width="0.5703125" hidden="1" customWidth="1"/>
    <col min="67" max="67" width="10.7109375" hidden="1" customWidth="1"/>
    <col min="68" max="68" width="8.7109375" hidden="1" customWidth="1"/>
    <col min="69" max="69" width="0.5703125" hidden="1" customWidth="1"/>
    <col min="70" max="70" width="10.7109375" hidden="1" customWidth="1"/>
    <col min="71" max="71" width="8.7109375" hidden="1" customWidth="1"/>
    <col min="72" max="72" width="0.7109375" hidden="1" customWidth="1"/>
    <col min="73" max="73" width="10.7109375" hidden="1" customWidth="1"/>
    <col min="74" max="74" width="8.7109375" hidden="1" customWidth="1"/>
    <col min="75" max="75" width="0.7109375" hidden="1" customWidth="1"/>
    <col min="76" max="76" width="10.7109375" hidden="1" customWidth="1"/>
    <col min="77" max="77" width="8.7109375" hidden="1" customWidth="1"/>
    <col min="78" max="78" width="0.7109375" hidden="1" customWidth="1"/>
    <col min="79" max="79" width="10.7109375" customWidth="1"/>
    <col min="80" max="80" width="8.7109375" customWidth="1"/>
    <col min="81" max="81" width="0.7109375" customWidth="1"/>
    <col min="82" max="82" width="10.7109375" customWidth="1"/>
    <col min="83" max="83" width="8.7109375" customWidth="1"/>
    <col min="84" max="84" width="0.7109375" customWidth="1"/>
    <col min="85" max="85" width="10.7109375" customWidth="1"/>
    <col min="86" max="86" width="8.7109375" customWidth="1"/>
    <col min="87" max="87" width="0.7109375" customWidth="1"/>
    <col min="88" max="88" width="10.7109375" customWidth="1"/>
    <col min="89" max="89" width="8.7109375" customWidth="1"/>
    <col min="90" max="90" width="0.7109375" customWidth="1"/>
    <col min="91" max="91" width="10.7109375" customWidth="1"/>
    <col min="92" max="92" width="8.7109375" customWidth="1"/>
    <col min="93" max="93" width="1.7109375" customWidth="1"/>
  </cols>
  <sheetData>
    <row r="1" spans="1:92" ht="15" customHeight="1"/>
    <row r="2" spans="1:92" ht="24" customHeight="1">
      <c r="A2" s="161" t="s">
        <v>62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</row>
    <row r="3" spans="1:92" ht="15" customHeight="1">
      <c r="A3" s="154" t="s">
        <v>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</row>
    <row r="4" spans="1:92" ht="15" customHeight="1">
      <c r="A4" s="9"/>
      <c r="B4" s="9"/>
      <c r="C4" s="9"/>
      <c r="D4" s="3"/>
      <c r="E4" s="5"/>
      <c r="F4" s="5"/>
      <c r="G4" s="3"/>
    </row>
    <row r="5" spans="1:92" s="110" customFormat="1" ht="17.25">
      <c r="A5" s="168" t="s">
        <v>58</v>
      </c>
      <c r="B5" s="168"/>
      <c r="C5" s="168"/>
      <c r="D5" s="159">
        <v>1995</v>
      </c>
      <c r="E5" s="159"/>
      <c r="F5" s="108"/>
      <c r="G5" s="159">
        <v>1996</v>
      </c>
      <c r="H5" s="159"/>
      <c r="I5" s="108"/>
      <c r="J5" s="159">
        <v>1997</v>
      </c>
      <c r="K5" s="159"/>
      <c r="L5" s="108"/>
      <c r="M5" s="159">
        <v>1998</v>
      </c>
      <c r="N5" s="159"/>
      <c r="O5" s="109"/>
      <c r="P5" s="159">
        <v>1999</v>
      </c>
      <c r="Q5" s="159"/>
      <c r="R5" s="108"/>
      <c r="S5" s="159">
        <v>2000</v>
      </c>
      <c r="T5" s="159"/>
      <c r="U5" s="108"/>
      <c r="V5" s="159">
        <v>2001</v>
      </c>
      <c r="W5" s="159"/>
      <c r="X5" s="117"/>
      <c r="Y5" s="159">
        <v>2002</v>
      </c>
      <c r="Z5" s="159"/>
      <c r="AA5" s="108"/>
      <c r="AB5" s="159">
        <v>2003</v>
      </c>
      <c r="AC5" s="159"/>
      <c r="AD5" s="108"/>
      <c r="AE5" s="159">
        <v>2004</v>
      </c>
      <c r="AF5" s="159"/>
      <c r="AG5" s="108"/>
      <c r="AH5" s="159">
        <v>2005</v>
      </c>
      <c r="AI5" s="159"/>
      <c r="AJ5" s="108"/>
      <c r="AK5" s="159">
        <v>2006</v>
      </c>
      <c r="AL5" s="159"/>
      <c r="AM5" s="108"/>
      <c r="AN5" s="159">
        <v>2007</v>
      </c>
      <c r="AO5" s="159"/>
      <c r="AP5" s="108"/>
      <c r="AQ5" s="159">
        <v>2008</v>
      </c>
      <c r="AR5" s="159"/>
      <c r="AS5" s="108"/>
      <c r="AT5" s="159">
        <v>2009</v>
      </c>
      <c r="AU5" s="159"/>
      <c r="AV5" s="108"/>
      <c r="AW5" s="159">
        <v>2010</v>
      </c>
      <c r="AX5" s="159"/>
      <c r="AY5" s="108"/>
      <c r="AZ5" s="159">
        <v>2011</v>
      </c>
      <c r="BA5" s="159"/>
      <c r="BB5" s="108"/>
      <c r="BC5" s="159">
        <v>2012</v>
      </c>
      <c r="BD5" s="159"/>
      <c r="BE5" s="108"/>
      <c r="BF5" s="159">
        <v>2013</v>
      </c>
      <c r="BG5" s="159"/>
      <c r="BH5" s="108"/>
      <c r="BI5" s="159" t="s">
        <v>53</v>
      </c>
      <c r="BJ5" s="159"/>
      <c r="BK5" s="108"/>
      <c r="BL5" s="156">
        <v>2015</v>
      </c>
      <c r="BM5" s="156"/>
      <c r="BN5" s="135"/>
      <c r="BO5" s="156">
        <v>2016</v>
      </c>
      <c r="BP5" s="156"/>
      <c r="BQ5" s="135"/>
      <c r="BR5" s="156">
        <v>2017</v>
      </c>
      <c r="BS5" s="156"/>
      <c r="BT5" s="136"/>
      <c r="BU5" s="156">
        <v>2018</v>
      </c>
      <c r="BV5" s="156"/>
      <c r="BW5" s="136"/>
      <c r="BX5" s="156">
        <v>2019</v>
      </c>
      <c r="BY5" s="156"/>
      <c r="BZ5" s="136"/>
      <c r="CA5" s="156">
        <v>2020</v>
      </c>
      <c r="CB5" s="156"/>
      <c r="CC5" s="136"/>
      <c r="CD5" s="156">
        <v>2021</v>
      </c>
      <c r="CE5" s="156"/>
      <c r="CF5" s="136"/>
      <c r="CG5" s="156">
        <v>2022</v>
      </c>
      <c r="CH5" s="156"/>
      <c r="CI5" s="136"/>
      <c r="CJ5" s="156">
        <v>2023</v>
      </c>
      <c r="CK5" s="156"/>
      <c r="CL5" s="136"/>
      <c r="CM5" s="156" t="s">
        <v>65</v>
      </c>
      <c r="CN5" s="156"/>
    </row>
    <row r="6" spans="1:92" s="111" customFormat="1" ht="12" customHeight="1">
      <c r="A6" s="169" t="s">
        <v>59</v>
      </c>
      <c r="B6" s="169"/>
      <c r="C6" s="169"/>
      <c r="D6" s="158" t="s">
        <v>20</v>
      </c>
      <c r="E6" s="158"/>
      <c r="G6" s="158" t="s">
        <v>20</v>
      </c>
      <c r="H6" s="158"/>
      <c r="J6" s="158" t="s">
        <v>20</v>
      </c>
      <c r="K6" s="158"/>
      <c r="M6" s="158" t="s">
        <v>20</v>
      </c>
      <c r="N6" s="158"/>
      <c r="P6" s="158" t="s">
        <v>20</v>
      </c>
      <c r="Q6" s="158"/>
      <c r="S6" s="158" t="s">
        <v>20</v>
      </c>
      <c r="T6" s="158"/>
      <c r="V6" s="158" t="s">
        <v>20</v>
      </c>
      <c r="W6" s="158"/>
      <c r="X6" s="112"/>
      <c r="Y6" s="158" t="s">
        <v>20</v>
      </c>
      <c r="Z6" s="158"/>
      <c r="AB6" s="158" t="s">
        <v>20</v>
      </c>
      <c r="AC6" s="158"/>
      <c r="AE6" s="158" t="s">
        <v>20</v>
      </c>
      <c r="AF6" s="158"/>
      <c r="AH6" s="158" t="s">
        <v>20</v>
      </c>
      <c r="AI6" s="158"/>
      <c r="AK6" s="158" t="s">
        <v>20</v>
      </c>
      <c r="AL6" s="158"/>
      <c r="AN6" s="158" t="s">
        <v>20</v>
      </c>
      <c r="AO6" s="158"/>
      <c r="AQ6" s="158" t="s">
        <v>20</v>
      </c>
      <c r="AR6" s="158"/>
      <c r="AT6" s="158" t="s">
        <v>20</v>
      </c>
      <c r="AU6" s="158"/>
      <c r="AW6" s="158" t="s">
        <v>20</v>
      </c>
      <c r="AX6" s="158"/>
      <c r="AZ6" s="158" t="s">
        <v>20</v>
      </c>
      <c r="BA6" s="158"/>
      <c r="BC6" s="158" t="s">
        <v>20</v>
      </c>
      <c r="BD6" s="158"/>
      <c r="BF6" s="158" t="s">
        <v>20</v>
      </c>
      <c r="BG6" s="158"/>
      <c r="BI6" s="158" t="s">
        <v>20</v>
      </c>
      <c r="BJ6" s="158"/>
      <c r="BL6" s="157" t="s">
        <v>56</v>
      </c>
      <c r="BM6" s="157"/>
      <c r="BO6" s="157" t="s">
        <v>56</v>
      </c>
      <c r="BP6" s="157"/>
      <c r="BR6" s="157" t="s">
        <v>56</v>
      </c>
      <c r="BS6" s="157"/>
      <c r="BU6" s="157" t="s">
        <v>56</v>
      </c>
      <c r="BV6" s="157"/>
      <c r="BX6" s="157" t="s">
        <v>56</v>
      </c>
      <c r="BY6" s="157"/>
      <c r="CA6" s="157" t="s">
        <v>56</v>
      </c>
      <c r="CB6" s="157"/>
      <c r="CD6" s="157" t="s">
        <v>56</v>
      </c>
      <c r="CE6" s="157"/>
      <c r="CG6" s="157" t="s">
        <v>56</v>
      </c>
      <c r="CH6" s="157"/>
      <c r="CJ6" s="157" t="s">
        <v>56</v>
      </c>
      <c r="CK6" s="157"/>
      <c r="CM6" s="157" t="s">
        <v>56</v>
      </c>
      <c r="CN6" s="157"/>
    </row>
    <row r="7" spans="1:92" s="111" customFormat="1" ht="14.25" customHeight="1">
      <c r="A7" s="170" t="s">
        <v>60</v>
      </c>
      <c r="B7" s="170"/>
      <c r="C7" s="170"/>
      <c r="D7" s="113" t="s">
        <v>0</v>
      </c>
      <c r="E7" s="114" t="s">
        <v>14</v>
      </c>
      <c r="F7" s="114"/>
      <c r="G7" s="113" t="s">
        <v>0</v>
      </c>
      <c r="H7" s="114" t="s">
        <v>14</v>
      </c>
      <c r="I7" s="114"/>
      <c r="J7" s="113" t="s">
        <v>0</v>
      </c>
      <c r="K7" s="114" t="s">
        <v>14</v>
      </c>
      <c r="L7" s="114"/>
      <c r="M7" s="113" t="s">
        <v>0</v>
      </c>
      <c r="N7" s="114" t="s">
        <v>14</v>
      </c>
      <c r="O7" s="114"/>
      <c r="P7" s="113" t="s">
        <v>0</v>
      </c>
      <c r="Q7" s="114" t="s">
        <v>14</v>
      </c>
      <c r="R7" s="114"/>
      <c r="S7" s="113" t="s">
        <v>0</v>
      </c>
      <c r="T7" s="114" t="s">
        <v>14</v>
      </c>
      <c r="U7" s="114"/>
      <c r="V7" s="113" t="s">
        <v>0</v>
      </c>
      <c r="W7" s="114" t="s">
        <v>14</v>
      </c>
      <c r="X7" s="114"/>
      <c r="Y7" s="113" t="s">
        <v>0</v>
      </c>
      <c r="Z7" s="114" t="s">
        <v>14</v>
      </c>
      <c r="AA7" s="114"/>
      <c r="AB7" s="113" t="s">
        <v>0</v>
      </c>
      <c r="AC7" s="114" t="s">
        <v>14</v>
      </c>
      <c r="AD7" s="114"/>
      <c r="AE7" s="113" t="s">
        <v>0</v>
      </c>
      <c r="AF7" s="114" t="s">
        <v>14</v>
      </c>
      <c r="AG7" s="114"/>
      <c r="AH7" s="113" t="s">
        <v>0</v>
      </c>
      <c r="AI7" s="114" t="s">
        <v>14</v>
      </c>
      <c r="AJ7" s="114"/>
      <c r="AK7" s="113" t="s">
        <v>0</v>
      </c>
      <c r="AL7" s="114" t="s">
        <v>14</v>
      </c>
      <c r="AM7" s="114"/>
      <c r="AN7" s="113" t="s">
        <v>0</v>
      </c>
      <c r="AO7" s="114" t="s">
        <v>14</v>
      </c>
      <c r="AP7" s="114"/>
      <c r="AQ7" s="113" t="s">
        <v>0</v>
      </c>
      <c r="AR7" s="114" t="s">
        <v>14</v>
      </c>
      <c r="AS7" s="114"/>
      <c r="AT7" s="113" t="s">
        <v>0</v>
      </c>
      <c r="AU7" s="114" t="s">
        <v>14</v>
      </c>
      <c r="AV7" s="114"/>
      <c r="AW7" s="113" t="s">
        <v>0</v>
      </c>
      <c r="AX7" s="114" t="s">
        <v>14</v>
      </c>
      <c r="AY7" s="114"/>
      <c r="AZ7" s="113" t="s">
        <v>0</v>
      </c>
      <c r="BA7" s="114" t="s">
        <v>14</v>
      </c>
      <c r="BB7" s="114"/>
      <c r="BC7" s="113" t="s">
        <v>0</v>
      </c>
      <c r="BD7" s="114" t="s">
        <v>14</v>
      </c>
      <c r="BE7" s="114"/>
      <c r="BF7" s="113" t="s">
        <v>44</v>
      </c>
      <c r="BG7" s="114" t="s">
        <v>14</v>
      </c>
      <c r="BH7" s="114"/>
      <c r="BI7" s="113" t="s">
        <v>44</v>
      </c>
      <c r="BJ7" s="114" t="s">
        <v>14</v>
      </c>
      <c r="BK7" s="114"/>
      <c r="BL7" s="113" t="s">
        <v>57</v>
      </c>
      <c r="BM7" s="146" t="s">
        <v>14</v>
      </c>
      <c r="BN7" s="114"/>
      <c r="BO7" s="113" t="s">
        <v>57</v>
      </c>
      <c r="BP7" s="146" t="s">
        <v>14</v>
      </c>
      <c r="BQ7" s="114"/>
      <c r="BR7" s="113" t="s">
        <v>57</v>
      </c>
      <c r="BS7" s="146" t="s">
        <v>14</v>
      </c>
      <c r="BT7" s="114"/>
      <c r="BU7" s="113" t="s">
        <v>57</v>
      </c>
      <c r="BV7" s="146" t="s">
        <v>14</v>
      </c>
      <c r="BW7" s="114"/>
      <c r="BX7" s="113" t="s">
        <v>57</v>
      </c>
      <c r="BY7" s="146" t="s">
        <v>14</v>
      </c>
      <c r="BZ7" s="114"/>
      <c r="CA7" s="113" t="s">
        <v>57</v>
      </c>
      <c r="CB7" s="146" t="s">
        <v>14</v>
      </c>
      <c r="CC7" s="114"/>
      <c r="CD7" s="113" t="s">
        <v>57</v>
      </c>
      <c r="CE7" s="146" t="s">
        <v>14</v>
      </c>
      <c r="CF7" s="114"/>
      <c r="CG7" s="113" t="s">
        <v>57</v>
      </c>
      <c r="CH7" s="146" t="s">
        <v>14</v>
      </c>
      <c r="CI7" s="114"/>
      <c r="CJ7" s="113" t="s">
        <v>57</v>
      </c>
      <c r="CK7" s="146" t="s">
        <v>14</v>
      </c>
      <c r="CL7" s="114"/>
      <c r="CM7" s="113" t="s">
        <v>57</v>
      </c>
      <c r="CN7" s="146" t="s">
        <v>14</v>
      </c>
    </row>
    <row r="8" spans="1:92" s="99" customFormat="1" ht="29.25" customHeight="1">
      <c r="A8" s="162" t="s">
        <v>45</v>
      </c>
      <c r="B8" s="162"/>
      <c r="C8" s="162"/>
      <c r="D8" s="100">
        <v>411</v>
      </c>
      <c r="E8" s="101">
        <f>D8/D17</f>
        <v>0.10543868650590046</v>
      </c>
      <c r="F8" s="102"/>
      <c r="G8" s="100">
        <v>567</v>
      </c>
      <c r="H8" s="102">
        <f>G8/G17</f>
        <v>0.13962078305836001</v>
      </c>
      <c r="I8" s="102"/>
      <c r="J8" s="100">
        <v>616</v>
      </c>
      <c r="K8" s="102">
        <f>J8/J17</f>
        <v>0.14886418559690673</v>
      </c>
      <c r="L8" s="102"/>
      <c r="M8" s="100">
        <v>627</v>
      </c>
      <c r="N8" s="102">
        <f>M8/M17</f>
        <v>0.14759887005649719</v>
      </c>
      <c r="O8" s="102"/>
      <c r="P8" s="100">
        <v>674</v>
      </c>
      <c r="Q8" s="102">
        <f>P8/P17</f>
        <v>0.15689013035381749</v>
      </c>
      <c r="R8" s="103"/>
      <c r="S8" s="100">
        <v>629</v>
      </c>
      <c r="T8" s="102">
        <f>S8/S17</f>
        <v>0.14509803921568629</v>
      </c>
      <c r="U8" s="103"/>
      <c r="V8" s="100">
        <v>504</v>
      </c>
      <c r="W8" s="102">
        <f>V8/V17</f>
        <v>0.11954459203036052</v>
      </c>
      <c r="X8" s="102"/>
      <c r="Y8" s="100">
        <v>562</v>
      </c>
      <c r="Z8" s="102">
        <f>Y8/Y17</f>
        <v>0.12798906854930539</v>
      </c>
      <c r="AA8" s="103"/>
      <c r="AB8" s="100">
        <v>583</v>
      </c>
      <c r="AC8" s="102">
        <f>AB8/AB17</f>
        <v>0.13127673947309165</v>
      </c>
      <c r="AD8" s="103"/>
      <c r="AE8" s="104">
        <v>501</v>
      </c>
      <c r="AF8" s="102">
        <f>AE8/AE17</f>
        <v>0.12069380872079018</v>
      </c>
      <c r="AG8" s="103"/>
      <c r="AH8" s="104">
        <v>516</v>
      </c>
      <c r="AI8" s="102">
        <f>AH8/AH17</f>
        <v>0.12424753190464724</v>
      </c>
      <c r="AJ8" s="103"/>
      <c r="AK8" s="104">
        <v>538</v>
      </c>
      <c r="AL8" s="102">
        <f>AK8/AK17</f>
        <v>0.13215426185212478</v>
      </c>
      <c r="AM8" s="103"/>
      <c r="AN8" s="104">
        <v>518</v>
      </c>
      <c r="AO8" s="102">
        <f>AN8/AN17</f>
        <v>0.12677435144395496</v>
      </c>
      <c r="AP8" s="103"/>
      <c r="AQ8" s="104">
        <v>499</v>
      </c>
      <c r="AR8" s="102">
        <f>AQ8/AQ17</f>
        <v>0.12117532782904322</v>
      </c>
      <c r="AS8" s="103"/>
      <c r="AT8" s="104">
        <v>473</v>
      </c>
      <c r="AU8" s="102">
        <f>AT8/AT17</f>
        <v>0.11447241045498548</v>
      </c>
      <c r="AV8" s="103"/>
      <c r="AW8" s="104">
        <v>468</v>
      </c>
      <c r="AX8" s="102">
        <f>AW8/AW17</f>
        <v>0.10947368421052632</v>
      </c>
      <c r="AY8" s="103"/>
      <c r="AZ8" s="104">
        <v>438</v>
      </c>
      <c r="BA8" s="102">
        <f>AZ8/AZ17</f>
        <v>0.10045871559633028</v>
      </c>
      <c r="BB8" s="103"/>
      <c r="BC8" s="104">
        <v>490</v>
      </c>
      <c r="BD8" s="102">
        <f>BC8/BC17</f>
        <v>0.10673055979089523</v>
      </c>
      <c r="BE8" s="103"/>
      <c r="BF8" s="104">
        <v>424</v>
      </c>
      <c r="BG8" s="102">
        <f>BF8/BF17</f>
        <v>8.9564850021123785E-2</v>
      </c>
      <c r="BH8" s="103"/>
      <c r="BI8" s="104">
        <v>424</v>
      </c>
      <c r="BJ8" s="102">
        <f>BI8/BI17</f>
        <v>8.7171052631578941E-2</v>
      </c>
      <c r="BK8" s="103"/>
      <c r="BL8" s="147">
        <v>421</v>
      </c>
      <c r="BM8" s="120">
        <f>BL8/BL17</f>
        <v>8.567358567358567E-2</v>
      </c>
      <c r="BN8" s="103"/>
      <c r="BO8" s="147">
        <v>411</v>
      </c>
      <c r="BP8" s="120">
        <f>BO8/BO17</f>
        <v>8.2183563287342526E-2</v>
      </c>
      <c r="BQ8" s="103"/>
      <c r="BR8" s="147">
        <v>417</v>
      </c>
      <c r="BS8" s="120">
        <f>BR8/BR17</f>
        <v>8.4140435835351093E-2</v>
      </c>
      <c r="BT8" s="103"/>
      <c r="BU8" s="147">
        <v>438</v>
      </c>
      <c r="BV8" s="120">
        <f>BU8/BU17</f>
        <v>8.9680589680589687E-2</v>
      </c>
      <c r="BW8" s="103"/>
      <c r="BX8" s="147">
        <v>483</v>
      </c>
      <c r="BY8" s="120">
        <f>BX8/BX17</f>
        <v>0.10123663802137917</v>
      </c>
      <c r="BZ8" s="103"/>
      <c r="CA8" s="147">
        <v>547</v>
      </c>
      <c r="CB8" s="120">
        <f>CA8/CA17</f>
        <v>0.11547392864682289</v>
      </c>
      <c r="CC8" s="103"/>
      <c r="CD8" s="147">
        <v>476</v>
      </c>
      <c r="CE8" s="120">
        <f>CD8/CD17</f>
        <v>0.10517012814847547</v>
      </c>
      <c r="CF8" s="103"/>
      <c r="CG8" s="147">
        <v>477</v>
      </c>
      <c r="CH8" s="120">
        <f>CG8/CG17</f>
        <v>0.10743243243243243</v>
      </c>
      <c r="CI8" s="103"/>
      <c r="CJ8" s="147">
        <v>493</v>
      </c>
      <c r="CK8" s="120">
        <f>CJ8/CJ17</f>
        <v>0.11412037037037037</v>
      </c>
      <c r="CL8" s="103"/>
      <c r="CM8" s="147">
        <v>516</v>
      </c>
      <c r="CN8" s="120">
        <f>CM8/CM17</f>
        <v>0.11330698287220026</v>
      </c>
    </row>
    <row r="9" spans="1:92" s="99" customFormat="1" ht="29.25" customHeight="1">
      <c r="A9" s="163" t="s">
        <v>46</v>
      </c>
      <c r="B9" s="163"/>
      <c r="C9" s="163"/>
      <c r="D9" s="131">
        <v>1034</v>
      </c>
      <c r="E9" s="132">
        <f>D9/D17</f>
        <v>0.26526423807080551</v>
      </c>
      <c r="F9" s="133"/>
      <c r="G9" s="131">
        <v>1043</v>
      </c>
      <c r="H9" s="133">
        <f>G9/G17</f>
        <v>0.25683329229253876</v>
      </c>
      <c r="I9" s="133"/>
      <c r="J9" s="131">
        <v>1002</v>
      </c>
      <c r="K9" s="133">
        <f>J9/J17</f>
        <v>0.24214596423392942</v>
      </c>
      <c r="L9" s="133"/>
      <c r="M9" s="131">
        <v>1112</v>
      </c>
      <c r="N9" s="133">
        <f>M9/M17</f>
        <v>0.26177024482109229</v>
      </c>
      <c r="O9" s="133"/>
      <c r="P9" s="131">
        <v>1135</v>
      </c>
      <c r="Q9" s="133">
        <f>P9/P17</f>
        <v>0.26419925512104281</v>
      </c>
      <c r="R9" s="133"/>
      <c r="S9" s="131">
        <v>1073</v>
      </c>
      <c r="T9" s="133">
        <f>S9/S17</f>
        <v>0.247520184544406</v>
      </c>
      <c r="U9" s="133"/>
      <c r="V9" s="131">
        <v>953</v>
      </c>
      <c r="W9" s="133">
        <f>V9/V17</f>
        <v>0.22604364326375712</v>
      </c>
      <c r="X9" s="133"/>
      <c r="Y9" s="131">
        <v>1067</v>
      </c>
      <c r="Z9" s="133">
        <f>Y9/Y17</f>
        <v>0.24299703939877021</v>
      </c>
      <c r="AA9" s="133"/>
      <c r="AB9" s="131">
        <v>1165</v>
      </c>
      <c r="AC9" s="133">
        <f>AB9/AB17</f>
        <v>0.26232830443593785</v>
      </c>
      <c r="AD9" s="133"/>
      <c r="AE9" s="131">
        <v>1048</v>
      </c>
      <c r="AF9" s="133">
        <f>AE9/AE17</f>
        <v>0.2524692845097567</v>
      </c>
      <c r="AG9" s="133"/>
      <c r="AH9" s="131">
        <v>1050</v>
      </c>
      <c r="AI9" s="133">
        <f>AH9/AH17</f>
        <v>0.25282928003852639</v>
      </c>
      <c r="AJ9" s="133"/>
      <c r="AK9" s="131">
        <v>1067</v>
      </c>
      <c r="AL9" s="133">
        <f>AK9/AK17</f>
        <v>0.26209776467698354</v>
      </c>
      <c r="AM9" s="133"/>
      <c r="AN9" s="131">
        <v>977</v>
      </c>
      <c r="AO9" s="133">
        <f>AN9/AN17</f>
        <v>0.23910915320606951</v>
      </c>
      <c r="AP9" s="133"/>
      <c r="AQ9" s="131">
        <v>954</v>
      </c>
      <c r="AR9" s="133">
        <f>AQ9/AQ17</f>
        <v>0.23166585721223895</v>
      </c>
      <c r="AS9" s="133"/>
      <c r="AT9" s="131">
        <v>877</v>
      </c>
      <c r="AU9" s="133">
        <f>AT9/AT17</f>
        <v>0.2122458857696031</v>
      </c>
      <c r="AV9" s="133"/>
      <c r="AW9" s="131">
        <v>888</v>
      </c>
      <c r="AX9" s="133">
        <f>AW9/AW17</f>
        <v>0.20771929824561403</v>
      </c>
      <c r="AY9" s="133"/>
      <c r="AZ9" s="131">
        <v>955</v>
      </c>
      <c r="BA9" s="133">
        <f>AZ9/AZ17</f>
        <v>0.21903669724770641</v>
      </c>
      <c r="BB9" s="133"/>
      <c r="BC9" s="131">
        <v>1026</v>
      </c>
      <c r="BD9" s="133">
        <f>BC9/BC17</f>
        <v>0.22348072315399695</v>
      </c>
      <c r="BE9" s="133"/>
      <c r="BF9" s="131">
        <v>1022</v>
      </c>
      <c r="BG9" s="133">
        <f>BF9/BF17</f>
        <v>0.21588508660752007</v>
      </c>
      <c r="BH9" s="133"/>
      <c r="BI9" s="131">
        <v>1166</v>
      </c>
      <c r="BJ9" s="133">
        <f>BI9/BI17</f>
        <v>0.23972039473684212</v>
      </c>
      <c r="BK9" s="133"/>
      <c r="BL9" s="148">
        <v>1155</v>
      </c>
      <c r="BM9" s="134">
        <f>BL9/BL17</f>
        <v>0.23504273504273504</v>
      </c>
      <c r="BN9" s="133"/>
      <c r="BO9" s="148">
        <v>1056</v>
      </c>
      <c r="BP9" s="134">
        <f>BO9/BO17</f>
        <v>0.21115776844631073</v>
      </c>
      <c r="BQ9" s="133"/>
      <c r="BR9" s="148">
        <v>1027</v>
      </c>
      <c r="BS9" s="134">
        <f>BR9/BR17</f>
        <v>0.20722356739305892</v>
      </c>
      <c r="BT9" s="133"/>
      <c r="BU9" s="148">
        <v>977</v>
      </c>
      <c r="BV9" s="134">
        <f>BU9/BU17</f>
        <v>0.20004095004095004</v>
      </c>
      <c r="BW9" s="133"/>
      <c r="BX9" s="148">
        <v>1041</v>
      </c>
      <c r="BY9" s="134">
        <f>BX9/BX17</f>
        <v>0.21819325089079858</v>
      </c>
      <c r="BZ9" s="133"/>
      <c r="CA9" s="148">
        <v>1118</v>
      </c>
      <c r="CB9" s="134">
        <f>CA9/CA17</f>
        <v>0.23601435507705298</v>
      </c>
      <c r="CC9" s="133"/>
      <c r="CD9" s="148">
        <v>1042</v>
      </c>
      <c r="CE9" s="134">
        <f>CD9/CD17</f>
        <v>0.23022536456031817</v>
      </c>
      <c r="CF9" s="133"/>
      <c r="CG9" s="148">
        <v>1010</v>
      </c>
      <c r="CH9" s="134">
        <f>CG9/CG17</f>
        <v>0.22747747747747749</v>
      </c>
      <c r="CI9" s="133"/>
      <c r="CJ9" s="148">
        <v>929</v>
      </c>
      <c r="CK9" s="134">
        <f>CJ9/CJ17</f>
        <v>0.21504629629629629</v>
      </c>
      <c r="CL9" s="133"/>
      <c r="CM9" s="148">
        <v>1141</v>
      </c>
      <c r="CN9" s="134">
        <f>CM9/CM17</f>
        <v>0.25054896794027232</v>
      </c>
    </row>
    <row r="10" spans="1:92" s="101" customFormat="1" ht="29.25" customHeight="1">
      <c r="A10" s="164" t="s">
        <v>47</v>
      </c>
      <c r="B10" s="164"/>
      <c r="C10" s="164"/>
      <c r="D10" s="122">
        <v>1368</v>
      </c>
      <c r="E10" s="123">
        <f>D10/D17</f>
        <v>0.35094920472036945</v>
      </c>
      <c r="F10" s="124"/>
      <c r="G10" s="122">
        <v>1293</v>
      </c>
      <c r="H10" s="124">
        <f>G10/G17</f>
        <v>0.3183944841172125</v>
      </c>
      <c r="I10" s="124"/>
      <c r="J10" s="122">
        <v>1321</v>
      </c>
      <c r="K10" s="124">
        <f>J10/J17</f>
        <v>0.31923634606089901</v>
      </c>
      <c r="L10" s="124"/>
      <c r="M10" s="122">
        <v>1338</v>
      </c>
      <c r="N10" s="124">
        <f>M10/M17</f>
        <v>0.31497175141242939</v>
      </c>
      <c r="O10" s="124"/>
      <c r="P10" s="122">
        <v>1208</v>
      </c>
      <c r="Q10" s="124">
        <f>P10/P17</f>
        <v>0.28119180633147112</v>
      </c>
      <c r="R10" s="124"/>
      <c r="S10" s="122">
        <v>1354</v>
      </c>
      <c r="T10" s="124">
        <f>S10/S17</f>
        <v>0.31234140715109571</v>
      </c>
      <c r="U10" s="124"/>
      <c r="V10" s="122">
        <v>1330</v>
      </c>
      <c r="W10" s="124">
        <f>V10/V17</f>
        <v>0.31546489563567365</v>
      </c>
      <c r="X10" s="124"/>
      <c r="Y10" s="122">
        <v>1335</v>
      </c>
      <c r="Z10" s="124">
        <f>Y10/Y17</f>
        <v>0.30403097244363469</v>
      </c>
      <c r="AA10" s="124"/>
      <c r="AB10" s="122">
        <v>1323</v>
      </c>
      <c r="AC10" s="124">
        <f>AB10/AB17</f>
        <v>0.29790587705471738</v>
      </c>
      <c r="AD10" s="124"/>
      <c r="AE10" s="122">
        <v>1215</v>
      </c>
      <c r="AF10" s="124">
        <f>AE10/AE17</f>
        <v>0.29270055408335338</v>
      </c>
      <c r="AG10" s="124"/>
      <c r="AH10" s="122">
        <v>1230</v>
      </c>
      <c r="AI10" s="124">
        <f>AH10/AH17</f>
        <v>0.29617144233084519</v>
      </c>
      <c r="AJ10" s="124"/>
      <c r="AK10" s="122">
        <v>1198</v>
      </c>
      <c r="AL10" s="124">
        <f>AK10/AK17</f>
        <v>0.29427659051830019</v>
      </c>
      <c r="AM10" s="124"/>
      <c r="AN10" s="122">
        <v>1279</v>
      </c>
      <c r="AO10" s="124">
        <f>AN10/AN17</f>
        <v>0.31302006852667646</v>
      </c>
      <c r="AP10" s="124"/>
      <c r="AQ10" s="122">
        <v>1306</v>
      </c>
      <c r="AR10" s="124">
        <f>AQ10/AQ17</f>
        <v>0.31714424477901892</v>
      </c>
      <c r="AS10" s="124"/>
      <c r="AT10" s="122">
        <v>1323</v>
      </c>
      <c r="AU10" s="124">
        <f>AT10/AT17</f>
        <v>0.32018393030009679</v>
      </c>
      <c r="AV10" s="124"/>
      <c r="AW10" s="122">
        <v>1379</v>
      </c>
      <c r="AX10" s="124">
        <f>AW10/AW17</f>
        <v>0.32257309941520468</v>
      </c>
      <c r="AY10" s="124"/>
      <c r="AZ10" s="122">
        <v>1358</v>
      </c>
      <c r="BA10" s="124">
        <f>AZ10/AZ17</f>
        <v>0.31146788990825686</v>
      </c>
      <c r="BB10" s="124"/>
      <c r="BC10" s="122">
        <v>1437</v>
      </c>
      <c r="BD10" s="124">
        <f>BC10/BC17</f>
        <v>0.31300370289697232</v>
      </c>
      <c r="BE10" s="124"/>
      <c r="BF10" s="122">
        <v>1504</v>
      </c>
      <c r="BG10" s="124">
        <f>BF10/BF17</f>
        <v>0.31770173215040137</v>
      </c>
      <c r="BH10" s="124"/>
      <c r="BI10" s="122">
        <v>1385</v>
      </c>
      <c r="BJ10" s="124">
        <f>BI10/BI17</f>
        <v>0.28474506578947367</v>
      </c>
      <c r="BK10" s="124"/>
      <c r="BL10" s="149">
        <v>1429</v>
      </c>
      <c r="BM10" s="125">
        <f>BL10/BL17</f>
        <v>0.2908017908017908</v>
      </c>
      <c r="BN10" s="124"/>
      <c r="BO10" s="149">
        <v>1540</v>
      </c>
      <c r="BP10" s="125">
        <f>BO10/BO17</f>
        <v>0.30793841231753649</v>
      </c>
      <c r="BQ10" s="124"/>
      <c r="BR10" s="149">
        <v>1534</v>
      </c>
      <c r="BS10" s="125">
        <f>BR10/BR17</f>
        <v>0.30952380952380953</v>
      </c>
      <c r="BT10" s="124"/>
      <c r="BU10" s="149">
        <v>1527</v>
      </c>
      <c r="BV10" s="125">
        <f>BU10/BU17</f>
        <v>0.31265356265356264</v>
      </c>
      <c r="BW10" s="124"/>
      <c r="BX10" s="149">
        <v>1421</v>
      </c>
      <c r="BY10" s="125">
        <f>BX10/BX17</f>
        <v>0.29784112345420249</v>
      </c>
      <c r="BZ10" s="124"/>
      <c r="CA10" s="149">
        <v>1313</v>
      </c>
      <c r="CB10" s="125">
        <f>CA10/CA17</f>
        <v>0.27717964956723667</v>
      </c>
      <c r="CC10" s="124"/>
      <c r="CD10" s="149">
        <v>1363</v>
      </c>
      <c r="CE10" s="125">
        <f>CD10/CD17</f>
        <v>0.30114891736632787</v>
      </c>
      <c r="CF10" s="124"/>
      <c r="CG10" s="149">
        <v>1324</v>
      </c>
      <c r="CH10" s="125">
        <f>CG10/CG17</f>
        <v>0.29819819819819821</v>
      </c>
      <c r="CI10" s="124"/>
      <c r="CJ10" s="149">
        <v>1300</v>
      </c>
      <c r="CK10" s="125">
        <f>CJ10/CJ17</f>
        <v>0.30092592592592593</v>
      </c>
      <c r="CL10" s="124"/>
      <c r="CM10" s="149">
        <v>1288</v>
      </c>
      <c r="CN10" s="125">
        <f>CM10/CM17</f>
        <v>0.28282828282828282</v>
      </c>
    </row>
    <row r="11" spans="1:92" s="101" customFormat="1" ht="24" customHeight="1">
      <c r="A11" s="126"/>
      <c r="B11" s="126"/>
      <c r="C11" s="126" t="s">
        <v>61</v>
      </c>
      <c r="D11" s="127">
        <f>SUM(D8:D10)</f>
        <v>2813</v>
      </c>
      <c r="E11" s="128">
        <f>D11/D17</f>
        <v>0.72165212929707545</v>
      </c>
      <c r="F11" s="129"/>
      <c r="G11" s="127">
        <f>SUM(G8:G10)</f>
        <v>2903</v>
      </c>
      <c r="H11" s="129">
        <f>G11/G17</f>
        <v>0.71484855946811132</v>
      </c>
      <c r="I11" s="129"/>
      <c r="J11" s="127">
        <f>SUM(J8:J10)</f>
        <v>2939</v>
      </c>
      <c r="K11" s="129">
        <f>J11/J17</f>
        <v>0.71024649589173516</v>
      </c>
      <c r="L11" s="129"/>
      <c r="M11" s="127">
        <f>SUM(M8:M10)</f>
        <v>3077</v>
      </c>
      <c r="N11" s="129">
        <f>M11/M17</f>
        <v>0.72434086629001881</v>
      </c>
      <c r="O11" s="129"/>
      <c r="P11" s="127">
        <f>SUM(P8:P10)</f>
        <v>3017</v>
      </c>
      <c r="Q11" s="129">
        <f>P11/P17</f>
        <v>0.70228119180633142</v>
      </c>
      <c r="R11" s="129"/>
      <c r="S11" s="127">
        <f>SUM(S8:S10)</f>
        <v>3056</v>
      </c>
      <c r="T11" s="129">
        <f>S11/S17</f>
        <v>0.70495963091118796</v>
      </c>
      <c r="U11" s="129"/>
      <c r="V11" s="127">
        <f>SUM(V8:V10)</f>
        <v>2787</v>
      </c>
      <c r="W11" s="129">
        <f>V11/V17</f>
        <v>0.66105313092979123</v>
      </c>
      <c r="X11" s="129"/>
      <c r="Y11" s="127">
        <f>SUM(Y8:Y10)</f>
        <v>2964</v>
      </c>
      <c r="Z11" s="129">
        <f>Y11/Y17</f>
        <v>0.67501708039171027</v>
      </c>
      <c r="AA11" s="129"/>
      <c r="AB11" s="127">
        <f>SUM(AB8:AB10)</f>
        <v>3071</v>
      </c>
      <c r="AC11" s="129">
        <f>AB11/AB17</f>
        <v>0.69151092096374689</v>
      </c>
      <c r="AD11" s="129"/>
      <c r="AE11" s="127">
        <v>2764</v>
      </c>
      <c r="AF11" s="129">
        <f>AE11/AE17</f>
        <v>0.66586364731390024</v>
      </c>
      <c r="AG11" s="129"/>
      <c r="AH11" s="127">
        <f>SUM(AH8:AH10)</f>
        <v>2796</v>
      </c>
      <c r="AI11" s="129">
        <f>AH11/AH17</f>
        <v>0.6732482542740188</v>
      </c>
      <c r="AJ11" s="129"/>
      <c r="AK11" s="127">
        <f>SUM(AK8:AK10)</f>
        <v>2803</v>
      </c>
      <c r="AL11" s="129">
        <f>AK11/AK17</f>
        <v>0.68852861704740853</v>
      </c>
      <c r="AM11" s="129"/>
      <c r="AN11" s="127">
        <f>SUM(AN8:AN10)</f>
        <v>2774</v>
      </c>
      <c r="AO11" s="129">
        <f>AN11/AN17</f>
        <v>0.67890357317670091</v>
      </c>
      <c r="AP11" s="129"/>
      <c r="AQ11" s="127">
        <f>SUM(AQ8:AQ10)</f>
        <v>2759</v>
      </c>
      <c r="AR11" s="129">
        <f>AQ11/AQ17</f>
        <v>0.66998542982030107</v>
      </c>
      <c r="AS11" s="129"/>
      <c r="AT11" s="127">
        <f>SUM(AT8:AT10)</f>
        <v>2673</v>
      </c>
      <c r="AU11" s="129">
        <f>AT11/AT17</f>
        <v>0.64690222652468543</v>
      </c>
      <c r="AV11" s="129"/>
      <c r="AW11" s="127">
        <f>SUM(AW8:AW10)</f>
        <v>2735</v>
      </c>
      <c r="AX11" s="129">
        <f>AW11/AW17</f>
        <v>0.63976608187134498</v>
      </c>
      <c r="AY11" s="129"/>
      <c r="AZ11" s="127">
        <f>SUM(AZ8:AZ10)</f>
        <v>2751</v>
      </c>
      <c r="BA11" s="129">
        <f>AZ11/AZ17</f>
        <v>0.63096330275229362</v>
      </c>
      <c r="BB11" s="129"/>
      <c r="BC11" s="127">
        <f>SUM(BC8:BC10)</f>
        <v>2953</v>
      </c>
      <c r="BD11" s="129">
        <f>BC11/BC17</f>
        <v>0.64321498584186454</v>
      </c>
      <c r="BE11" s="129"/>
      <c r="BF11" s="127">
        <f>SUM(BF8:BF10)</f>
        <v>2950</v>
      </c>
      <c r="BG11" s="129">
        <f>BF11/BF17</f>
        <v>0.62315166877904515</v>
      </c>
      <c r="BH11" s="129"/>
      <c r="BI11" s="127">
        <f>SUM(BI8:BI10)</f>
        <v>2975</v>
      </c>
      <c r="BJ11" s="129">
        <f>BI11/BI17</f>
        <v>0.61163651315789469</v>
      </c>
      <c r="BK11" s="129"/>
      <c r="BL11" s="150">
        <f>SUM(BL8:BL10)</f>
        <v>3005</v>
      </c>
      <c r="BM11" s="130">
        <f>BL11/BL17</f>
        <v>0.61151811151811153</v>
      </c>
      <c r="BN11" s="129"/>
      <c r="BO11" s="150">
        <f>SUM(BO8:BO10)</f>
        <v>3007</v>
      </c>
      <c r="BP11" s="130">
        <f>BO11/BO17</f>
        <v>0.60127974405118978</v>
      </c>
      <c r="BQ11" s="129"/>
      <c r="BR11" s="150">
        <f>SUM(BR8:BR10)</f>
        <v>2978</v>
      </c>
      <c r="BS11" s="130">
        <f>BR11/BR17</f>
        <v>0.60088781275221959</v>
      </c>
      <c r="BT11" s="129"/>
      <c r="BU11" s="150">
        <f>SUM(BU8:BU10)</f>
        <v>2942</v>
      </c>
      <c r="BV11" s="130">
        <f>BU11/BU17</f>
        <v>0.60237510237510239</v>
      </c>
      <c r="BW11" s="129"/>
      <c r="BX11" s="150">
        <f>SUM(BX8:BX10)</f>
        <v>2945</v>
      </c>
      <c r="BY11" s="130">
        <f>BX11/BX17</f>
        <v>0.61727101236638027</v>
      </c>
      <c r="BZ11" s="129"/>
      <c r="CA11" s="150">
        <f>SUM(CA8:CA10)</f>
        <v>2978</v>
      </c>
      <c r="CB11" s="130">
        <f>CA11/CA17</f>
        <v>0.62866793329111248</v>
      </c>
      <c r="CC11" s="129"/>
      <c r="CD11" s="150">
        <f>SUM(CD8:CD10)</f>
        <v>2881</v>
      </c>
      <c r="CE11" s="130">
        <f>CD11/CD17</f>
        <v>0.63654441007512153</v>
      </c>
      <c r="CF11" s="129"/>
      <c r="CG11" s="150">
        <f>SUM(CG8:CG10)</f>
        <v>2811</v>
      </c>
      <c r="CH11" s="130">
        <f>CG11/CG17</f>
        <v>0.63310810810810814</v>
      </c>
      <c r="CI11" s="129"/>
      <c r="CJ11" s="150">
        <f>SUM(CJ8:CJ10)</f>
        <v>2722</v>
      </c>
      <c r="CK11" s="130">
        <f>CJ11/CJ17</f>
        <v>0.63009259259259254</v>
      </c>
      <c r="CL11" s="129"/>
      <c r="CM11" s="150">
        <f>SUM(CM8:CM10)</f>
        <v>2945</v>
      </c>
      <c r="CN11" s="130">
        <f>CM11/CM17</f>
        <v>0.64668423364075533</v>
      </c>
    </row>
    <row r="12" spans="1:92" s="99" customFormat="1" ht="29.25" customHeight="1">
      <c r="A12" s="165" t="s">
        <v>48</v>
      </c>
      <c r="B12" s="165"/>
      <c r="C12" s="165"/>
      <c r="D12" s="100">
        <v>395</v>
      </c>
      <c r="E12" s="101">
        <f>D12/D17</f>
        <v>0.10133401744484351</v>
      </c>
      <c r="F12" s="102"/>
      <c r="G12" s="100">
        <v>508</v>
      </c>
      <c r="H12" s="102">
        <f>G12/G17</f>
        <v>0.12509234178773701</v>
      </c>
      <c r="I12" s="102"/>
      <c r="J12" s="100">
        <v>492</v>
      </c>
      <c r="K12" s="102">
        <f>J12/J17</f>
        <v>0.11889801836636056</v>
      </c>
      <c r="L12" s="102"/>
      <c r="M12" s="100">
        <v>479</v>
      </c>
      <c r="N12" s="102">
        <f>M12/M17</f>
        <v>0.11275894538606403</v>
      </c>
      <c r="O12" s="102"/>
      <c r="P12" s="100">
        <v>555</v>
      </c>
      <c r="Q12" s="102">
        <f>P12/P17</f>
        <v>0.12918994413407822</v>
      </c>
      <c r="R12" s="102"/>
      <c r="S12" s="100">
        <v>528</v>
      </c>
      <c r="T12" s="102">
        <f>S12/S17</f>
        <v>0.12179930795847752</v>
      </c>
      <c r="U12" s="102"/>
      <c r="V12" s="100">
        <v>608</v>
      </c>
      <c r="W12" s="102">
        <f>V12/V17</f>
        <v>0.1442125237191651</v>
      </c>
      <c r="X12" s="102"/>
      <c r="Y12" s="100">
        <v>562</v>
      </c>
      <c r="Z12" s="102">
        <f>Y12/Y17</f>
        <v>0.12798906854930539</v>
      </c>
      <c r="AA12" s="102"/>
      <c r="AB12" s="100">
        <v>541</v>
      </c>
      <c r="AC12" s="102">
        <f>AB12/AB17</f>
        <v>0.12181941004278315</v>
      </c>
      <c r="AD12" s="102"/>
      <c r="AE12" s="100">
        <v>514</v>
      </c>
      <c r="AF12" s="102">
        <f>AE12/AE17</f>
        <v>0.12382558419657914</v>
      </c>
      <c r="AG12" s="102"/>
      <c r="AH12" s="100">
        <v>540</v>
      </c>
      <c r="AI12" s="102">
        <f>AH12/AH17</f>
        <v>0.13002648687695642</v>
      </c>
      <c r="AJ12" s="102"/>
      <c r="AK12" s="100">
        <v>505</v>
      </c>
      <c r="AL12" s="102">
        <f>AK12/AK17</f>
        <v>0.12404814541881602</v>
      </c>
      <c r="AM12" s="102"/>
      <c r="AN12" s="100">
        <v>501</v>
      </c>
      <c r="AO12" s="102">
        <f>AN12/AN17</f>
        <v>0.12261380323054331</v>
      </c>
      <c r="AP12" s="102"/>
      <c r="AQ12" s="100">
        <v>508</v>
      </c>
      <c r="AR12" s="102">
        <f>AQ12/AQ17</f>
        <v>0.12336085478387566</v>
      </c>
      <c r="AS12" s="102"/>
      <c r="AT12" s="100">
        <v>530</v>
      </c>
      <c r="AU12" s="102">
        <f>AT12/AT17</f>
        <v>0.12826718296224587</v>
      </c>
      <c r="AV12" s="102"/>
      <c r="AW12" s="100">
        <v>557</v>
      </c>
      <c r="AX12" s="102">
        <f>AW12/AW17</f>
        <v>0.13029239766081871</v>
      </c>
      <c r="AY12" s="102"/>
      <c r="AZ12" s="100">
        <v>562</v>
      </c>
      <c r="BA12" s="102">
        <f>AZ12/AZ17</f>
        <v>0.12889908256880733</v>
      </c>
      <c r="BB12" s="102"/>
      <c r="BC12" s="100">
        <v>563</v>
      </c>
      <c r="BD12" s="102">
        <f>BC12/BC17</f>
        <v>0.12263123502504901</v>
      </c>
      <c r="BE12" s="102"/>
      <c r="BF12" s="100">
        <v>626</v>
      </c>
      <c r="BG12" s="102">
        <f>BF12/BF17</f>
        <v>0.13223489649345163</v>
      </c>
      <c r="BH12" s="102"/>
      <c r="BI12" s="100">
        <v>599</v>
      </c>
      <c r="BJ12" s="102">
        <f>BI12/BI17</f>
        <v>0.12314967105263158</v>
      </c>
      <c r="BK12" s="102"/>
      <c r="BL12" s="151">
        <v>598</v>
      </c>
      <c r="BM12" s="120">
        <f>BL12/BL17</f>
        <v>0.12169312169312169</v>
      </c>
      <c r="BN12" s="102"/>
      <c r="BO12" s="151">
        <v>622</v>
      </c>
      <c r="BP12" s="120">
        <f>BO12/BO17</f>
        <v>0.124375124975005</v>
      </c>
      <c r="BQ12" s="102"/>
      <c r="BR12" s="151">
        <v>585</v>
      </c>
      <c r="BS12" s="120">
        <f>BR12/BR17</f>
        <v>0.11803874092009685</v>
      </c>
      <c r="BT12" s="102"/>
      <c r="BU12" s="151">
        <v>636</v>
      </c>
      <c r="BV12" s="120">
        <f>BU12/BU17</f>
        <v>0.13022113022113022</v>
      </c>
      <c r="BW12" s="102"/>
      <c r="BX12" s="151">
        <v>579</v>
      </c>
      <c r="BY12" s="120">
        <f>BX12/BX17</f>
        <v>0.12135820582687068</v>
      </c>
      <c r="BZ12" s="102"/>
      <c r="CA12" s="151">
        <v>563</v>
      </c>
      <c r="CB12" s="120">
        <f>CA12/CA17</f>
        <v>0.11885159383576104</v>
      </c>
      <c r="CC12" s="102"/>
      <c r="CD12" s="151">
        <v>502</v>
      </c>
      <c r="CE12" s="120">
        <f>CD12/CD17</f>
        <v>0.11091471498011489</v>
      </c>
      <c r="CF12" s="102"/>
      <c r="CG12" s="151">
        <v>557</v>
      </c>
      <c r="CH12" s="120">
        <f>CG12/CG17</f>
        <v>0.12545045045045045</v>
      </c>
      <c r="CI12" s="102"/>
      <c r="CJ12" s="151">
        <v>533</v>
      </c>
      <c r="CK12" s="120">
        <f>CJ12/CJ17</f>
        <v>0.12337962962962963</v>
      </c>
      <c r="CL12" s="102"/>
      <c r="CM12" s="151">
        <v>486</v>
      </c>
      <c r="CN12" s="120">
        <f>CM12/CM17</f>
        <v>0.1067193675889328</v>
      </c>
    </row>
    <row r="13" spans="1:92" s="101" customFormat="1" ht="29.25" customHeight="1">
      <c r="A13" s="163" t="s">
        <v>49</v>
      </c>
      <c r="B13" s="163"/>
      <c r="C13" s="163"/>
      <c r="D13" s="131">
        <v>245</v>
      </c>
      <c r="E13" s="132">
        <f>D13/D17</f>
        <v>6.2852744997434581E-2</v>
      </c>
      <c r="F13" s="133"/>
      <c r="G13" s="131">
        <v>208</v>
      </c>
      <c r="H13" s="133">
        <f>G13/G17</f>
        <v>5.1218911598128539E-2</v>
      </c>
      <c r="I13" s="133"/>
      <c r="J13" s="131">
        <v>240</v>
      </c>
      <c r="K13" s="133">
        <f>J13/J17</f>
        <v>5.7999033349444173E-2</v>
      </c>
      <c r="L13" s="133"/>
      <c r="M13" s="131">
        <v>210</v>
      </c>
      <c r="N13" s="133">
        <f>M13/M17</f>
        <v>4.9435028248587573E-2</v>
      </c>
      <c r="O13" s="133"/>
      <c r="P13" s="131">
        <v>185</v>
      </c>
      <c r="Q13" s="133">
        <f>P13/P17</f>
        <v>4.3063314711359407E-2</v>
      </c>
      <c r="R13" s="133"/>
      <c r="S13" s="131">
        <v>196</v>
      </c>
      <c r="T13" s="133">
        <f>S13/S17</f>
        <v>4.5213379469434836E-2</v>
      </c>
      <c r="U13" s="133"/>
      <c r="V13" s="131">
        <v>218</v>
      </c>
      <c r="W13" s="133">
        <f>V13/V17</f>
        <v>5.1707779886148005E-2</v>
      </c>
      <c r="X13" s="133"/>
      <c r="Y13" s="131">
        <v>247</v>
      </c>
      <c r="Z13" s="133">
        <f>Y13/Y17</f>
        <v>5.6251423365975863E-2</v>
      </c>
      <c r="AA13" s="133"/>
      <c r="AB13" s="131">
        <v>248</v>
      </c>
      <c r="AC13" s="133">
        <f>AB13/AB17</f>
        <v>5.5843278540869172E-2</v>
      </c>
      <c r="AD13" s="133"/>
      <c r="AE13" s="131">
        <v>318</v>
      </c>
      <c r="AF13" s="133">
        <f>AE13/AE17</f>
        <v>7.6608046253914722E-2</v>
      </c>
      <c r="AG13" s="133"/>
      <c r="AH13" s="131">
        <v>293</v>
      </c>
      <c r="AI13" s="133">
        <f>AH13/AH17</f>
        <v>7.0551408620274494E-2</v>
      </c>
      <c r="AJ13" s="133"/>
      <c r="AK13" s="131">
        <v>260</v>
      </c>
      <c r="AL13" s="133">
        <f>AK13/AK17</f>
        <v>6.3866371898796362E-2</v>
      </c>
      <c r="AM13" s="133"/>
      <c r="AN13" s="131">
        <v>273</v>
      </c>
      <c r="AO13" s="133">
        <f>AN13/AN17</f>
        <v>6.6813509544787084E-2</v>
      </c>
      <c r="AP13" s="133"/>
      <c r="AQ13" s="131">
        <v>277</v>
      </c>
      <c r="AR13" s="133">
        <f>AQ13/AQ17</f>
        <v>6.7265662943176305E-2</v>
      </c>
      <c r="AS13" s="133"/>
      <c r="AT13" s="131">
        <v>322</v>
      </c>
      <c r="AU13" s="133">
        <f>AT13/AT17</f>
        <v>7.7928363988383348E-2</v>
      </c>
      <c r="AV13" s="133"/>
      <c r="AW13" s="131">
        <v>325</v>
      </c>
      <c r="AX13" s="133">
        <f>AW13/AW17</f>
        <v>7.6023391812865493E-2</v>
      </c>
      <c r="AY13" s="133"/>
      <c r="AZ13" s="131">
        <v>339</v>
      </c>
      <c r="BA13" s="133">
        <f>AZ13/AZ17</f>
        <v>7.7752293577981649E-2</v>
      </c>
      <c r="BB13" s="133"/>
      <c r="BC13" s="131">
        <v>313</v>
      </c>
      <c r="BD13" s="133">
        <f>BC13/BC17</f>
        <v>6.8176867784796341E-2</v>
      </c>
      <c r="BE13" s="133"/>
      <c r="BF13" s="131">
        <v>310</v>
      </c>
      <c r="BG13" s="133">
        <f>BF13/BF17</f>
        <v>6.5483734685255604E-2</v>
      </c>
      <c r="BH13" s="133"/>
      <c r="BI13" s="131">
        <v>357</v>
      </c>
      <c r="BJ13" s="133">
        <f>BI13/BI17</f>
        <v>7.3396381578947373E-2</v>
      </c>
      <c r="BK13" s="133"/>
      <c r="BL13" s="148">
        <v>349</v>
      </c>
      <c r="BM13" s="134">
        <f>BL13/BL17</f>
        <v>7.1021571021571028E-2</v>
      </c>
      <c r="BN13" s="133"/>
      <c r="BO13" s="148">
        <v>387</v>
      </c>
      <c r="BP13" s="134">
        <f>BO13/BO17</f>
        <v>7.7384523095380922E-2</v>
      </c>
      <c r="BQ13" s="133"/>
      <c r="BR13" s="148">
        <v>413</v>
      </c>
      <c r="BS13" s="134">
        <f>BR13/BR17</f>
        <v>8.3333333333333329E-2</v>
      </c>
      <c r="BT13" s="133"/>
      <c r="BU13" s="148">
        <v>344</v>
      </c>
      <c r="BV13" s="134">
        <f>BU13/BU17</f>
        <v>7.0434070434070434E-2</v>
      </c>
      <c r="BW13" s="133"/>
      <c r="BX13" s="148">
        <v>319</v>
      </c>
      <c r="BY13" s="134">
        <f>BX13/BX17</f>
        <v>6.6862293020331171E-2</v>
      </c>
      <c r="BZ13" s="133"/>
      <c r="CA13" s="148">
        <v>287</v>
      </c>
      <c r="CB13" s="134">
        <f>CA13/CA17</f>
        <v>6.0586869326578002E-2</v>
      </c>
      <c r="CC13" s="133"/>
      <c r="CD13" s="148">
        <v>294</v>
      </c>
      <c r="CE13" s="134">
        <f>CD13/CD17</f>
        <v>6.4958020326999558E-2</v>
      </c>
      <c r="CF13" s="133"/>
      <c r="CG13" s="148">
        <v>284</v>
      </c>
      <c r="CH13" s="134">
        <f>CG13/CG17</f>
        <v>6.3963963963963963E-2</v>
      </c>
      <c r="CI13" s="133"/>
      <c r="CJ13" s="148">
        <v>270</v>
      </c>
      <c r="CK13" s="134">
        <f>CJ13/CJ17</f>
        <v>6.25E-2</v>
      </c>
      <c r="CL13" s="133"/>
      <c r="CM13" s="148">
        <v>306</v>
      </c>
      <c r="CN13" s="134">
        <f>CM13/CM17</f>
        <v>6.7193675889328064E-2</v>
      </c>
    </row>
    <row r="14" spans="1:92" s="101" customFormat="1" ht="29.25" customHeight="1">
      <c r="A14" s="165" t="s">
        <v>50</v>
      </c>
      <c r="B14" s="165"/>
      <c r="C14" s="165"/>
      <c r="D14" s="100">
        <v>253</v>
      </c>
      <c r="E14" s="101">
        <f>D14/D17</f>
        <v>6.4905079527963053E-2</v>
      </c>
      <c r="F14" s="102"/>
      <c r="G14" s="100">
        <v>255</v>
      </c>
      <c r="H14" s="102">
        <f>G14/G17</f>
        <v>6.2792415661167195E-2</v>
      </c>
      <c r="I14" s="102"/>
      <c r="J14" s="100">
        <v>273</v>
      </c>
      <c r="K14" s="102">
        <f>J14/J17</f>
        <v>6.5973900434992752E-2</v>
      </c>
      <c r="L14" s="102"/>
      <c r="M14" s="100">
        <v>275</v>
      </c>
      <c r="N14" s="102">
        <f>M14/M17</f>
        <v>6.4736346516007529E-2</v>
      </c>
      <c r="O14" s="102"/>
      <c r="P14" s="100">
        <v>325</v>
      </c>
      <c r="Q14" s="102">
        <f>P14/P17</f>
        <v>7.5651769087523274E-2</v>
      </c>
      <c r="R14" s="102"/>
      <c r="S14" s="100">
        <v>326</v>
      </c>
      <c r="T14" s="102">
        <f>S14/S17</f>
        <v>7.5201845444059973E-2</v>
      </c>
      <c r="U14" s="102"/>
      <c r="V14" s="100">
        <v>364</v>
      </c>
      <c r="W14" s="102">
        <f>V14/V17</f>
        <v>8.6337760910815936E-2</v>
      </c>
      <c r="X14" s="102"/>
      <c r="Y14" s="100">
        <v>372</v>
      </c>
      <c r="Z14" s="102">
        <f>Y14/Y17</f>
        <v>8.471874288317012E-2</v>
      </c>
      <c r="AA14" s="102"/>
      <c r="AB14" s="100">
        <v>360</v>
      </c>
      <c r="AC14" s="102">
        <f>AB14/AB17</f>
        <v>8.1062823688358474E-2</v>
      </c>
      <c r="AD14" s="102"/>
      <c r="AE14" s="100">
        <v>337</v>
      </c>
      <c r="AF14" s="102">
        <f>AE14/AE17</f>
        <v>8.1185256564683214E-2</v>
      </c>
      <c r="AG14" s="102"/>
      <c r="AH14" s="100">
        <v>305</v>
      </c>
      <c r="AI14" s="102">
        <f>AH14/AH17</f>
        <v>7.3440886106429085E-2</v>
      </c>
      <c r="AJ14" s="102"/>
      <c r="AK14" s="100">
        <v>309</v>
      </c>
      <c r="AL14" s="102">
        <f>AK14/AK17</f>
        <v>7.5902726602800299E-2</v>
      </c>
      <c r="AM14" s="102"/>
      <c r="AN14" s="100">
        <v>324</v>
      </c>
      <c r="AO14" s="102">
        <f>AN14/AN17</f>
        <v>7.9295154185022032E-2</v>
      </c>
      <c r="AP14" s="102"/>
      <c r="AQ14" s="100">
        <v>358</v>
      </c>
      <c r="AR14" s="102">
        <f>AQ14/AQ17</f>
        <v>8.6935405536668287E-2</v>
      </c>
      <c r="AS14" s="102"/>
      <c r="AT14" s="100">
        <v>388</v>
      </c>
      <c r="AU14" s="102">
        <f>AT14/AT17</f>
        <v>9.3901258470474341E-2</v>
      </c>
      <c r="AV14" s="102"/>
      <c r="AW14" s="100">
        <v>432</v>
      </c>
      <c r="AX14" s="102">
        <f>AW14/AW17</f>
        <v>0.10105263157894737</v>
      </c>
      <c r="AY14" s="102"/>
      <c r="AZ14" s="100">
        <v>462</v>
      </c>
      <c r="BA14" s="102">
        <f>AZ14/AZ17</f>
        <v>0.10596330275229358</v>
      </c>
      <c r="BB14" s="102"/>
      <c r="BC14" s="100">
        <v>484</v>
      </c>
      <c r="BD14" s="102">
        <f>BC14/BC17</f>
        <v>0.10542365497712916</v>
      </c>
      <c r="BE14" s="102"/>
      <c r="BF14" s="100">
        <v>540</v>
      </c>
      <c r="BG14" s="102">
        <f>BF14/BF17</f>
        <v>0.11406844106463879</v>
      </c>
      <c r="BH14" s="102"/>
      <c r="BI14" s="100">
        <v>578</v>
      </c>
      <c r="BJ14" s="102">
        <f>BI14/BI17</f>
        <v>0.11883223684210527</v>
      </c>
      <c r="BK14" s="102"/>
      <c r="BL14" s="151">
        <v>646</v>
      </c>
      <c r="BM14" s="120">
        <f>BL14/BL17</f>
        <v>0.13146113146113145</v>
      </c>
      <c r="BN14" s="102"/>
      <c r="BO14" s="151">
        <v>652</v>
      </c>
      <c r="BP14" s="120">
        <f>BO14/BO17</f>
        <v>0.130373925214957</v>
      </c>
      <c r="BQ14" s="102"/>
      <c r="BR14" s="151">
        <v>669</v>
      </c>
      <c r="BS14" s="120">
        <f>BR14/BR17</f>
        <v>0.13498789346246973</v>
      </c>
      <c r="BT14" s="102"/>
      <c r="BU14" s="151">
        <v>661</v>
      </c>
      <c r="BV14" s="120">
        <f>BU14/BU17</f>
        <v>0.13533988533988534</v>
      </c>
      <c r="BW14" s="102"/>
      <c r="BX14" s="151">
        <v>654</v>
      </c>
      <c r="BY14" s="120">
        <f>BX14/BX17</f>
        <v>0.13707818067491093</v>
      </c>
      <c r="BZ14" s="102"/>
      <c r="CA14" s="151">
        <v>661</v>
      </c>
      <c r="CB14" s="120">
        <f>CA14/CA17</f>
        <v>0.13953979311800718</v>
      </c>
      <c r="CC14" s="102"/>
      <c r="CD14" s="151">
        <v>577</v>
      </c>
      <c r="CE14" s="120">
        <f>CD14/CD17</f>
        <v>0.12748563853292091</v>
      </c>
      <c r="CF14" s="102"/>
      <c r="CG14" s="151">
        <v>523</v>
      </c>
      <c r="CH14" s="120">
        <f>CG14/CG17</f>
        <v>0.1177927927927928</v>
      </c>
      <c r="CI14" s="102"/>
      <c r="CJ14" s="151">
        <v>520</v>
      </c>
      <c r="CK14" s="120">
        <f>CJ14/CJ17</f>
        <v>0.12037037037037036</v>
      </c>
      <c r="CL14" s="102"/>
      <c r="CM14" s="151">
        <v>554</v>
      </c>
      <c r="CN14" s="120">
        <f>CM14/CM17</f>
        <v>0.12165129556433904</v>
      </c>
    </row>
    <row r="15" spans="1:92" s="99" customFormat="1" ht="29.25" customHeight="1">
      <c r="A15" s="163" t="s">
        <v>51</v>
      </c>
      <c r="B15" s="163"/>
      <c r="C15" s="163"/>
      <c r="D15" s="131">
        <v>134</v>
      </c>
      <c r="E15" s="132">
        <f>D15/D17</f>
        <v>3.4376603386351977E-2</v>
      </c>
      <c r="F15" s="133"/>
      <c r="G15" s="131">
        <v>126</v>
      </c>
      <c r="H15" s="133">
        <f>G15/G17</f>
        <v>3.1026840679635556E-2</v>
      </c>
      <c r="I15" s="133"/>
      <c r="J15" s="131">
        <v>128</v>
      </c>
      <c r="K15" s="133">
        <f>J15/J17</f>
        <v>3.0932817786370227E-2</v>
      </c>
      <c r="L15" s="133"/>
      <c r="M15" s="131">
        <v>137</v>
      </c>
      <c r="N15" s="133">
        <f>M15/M17</f>
        <v>3.225047080979284E-2</v>
      </c>
      <c r="O15" s="133"/>
      <c r="P15" s="131">
        <v>137</v>
      </c>
      <c r="Q15" s="133">
        <f>P15/P17</f>
        <v>3.1890130353817506E-2</v>
      </c>
      <c r="R15" s="133"/>
      <c r="S15" s="131">
        <v>146</v>
      </c>
      <c r="T15" s="133">
        <f>S15/S17</f>
        <v>3.3679354094579006E-2</v>
      </c>
      <c r="U15" s="133"/>
      <c r="V15" s="131">
        <f>163-13</f>
        <v>150</v>
      </c>
      <c r="W15" s="133">
        <f>V15/V17</f>
        <v>3.5578747628083489E-2</v>
      </c>
      <c r="X15" s="133"/>
      <c r="Y15" s="131">
        <f>169-13</f>
        <v>156</v>
      </c>
      <c r="Z15" s="133">
        <f>Y15/Y17</f>
        <v>3.5527214757458438E-2</v>
      </c>
      <c r="AA15" s="133"/>
      <c r="AB15" s="131">
        <v>143</v>
      </c>
      <c r="AC15" s="133">
        <f>AB15/AB17</f>
        <v>3.2199954965097949E-2</v>
      </c>
      <c r="AD15" s="133"/>
      <c r="AE15" s="131">
        <v>143</v>
      </c>
      <c r="AF15" s="133">
        <f>AE15/AE17</f>
        <v>3.4449530233678631E-2</v>
      </c>
      <c r="AG15" s="133"/>
      <c r="AH15" s="131">
        <v>150</v>
      </c>
      <c r="AI15" s="133">
        <f>AH15/AH17</f>
        <v>3.6118468576932336E-2</v>
      </c>
      <c r="AJ15" s="133"/>
      <c r="AK15" s="131">
        <v>120</v>
      </c>
      <c r="AL15" s="133">
        <f>AK15/AK17</f>
        <v>2.9476787030213707E-2</v>
      </c>
      <c r="AM15" s="133"/>
      <c r="AN15" s="131">
        <v>144</v>
      </c>
      <c r="AO15" s="133">
        <f>AN15/AN17</f>
        <v>3.5242290748898682E-2</v>
      </c>
      <c r="AP15" s="133"/>
      <c r="AQ15" s="131">
        <v>134</v>
      </c>
      <c r="AR15" s="133">
        <f>AQ15/AQ17</f>
        <v>3.2540067994171931E-2</v>
      </c>
      <c r="AS15" s="133"/>
      <c r="AT15" s="131">
        <v>131</v>
      </c>
      <c r="AU15" s="133">
        <f>AT15/AT17</f>
        <v>3.1703775411423038E-2</v>
      </c>
      <c r="AV15" s="133"/>
      <c r="AW15" s="131">
        <v>150</v>
      </c>
      <c r="AX15" s="133">
        <f>AW15/AW17</f>
        <v>3.5087719298245612E-2</v>
      </c>
      <c r="AY15" s="133"/>
      <c r="AZ15" s="131">
        <v>160</v>
      </c>
      <c r="BA15" s="133">
        <f>AZ15/AZ17</f>
        <v>3.669724770642202E-2</v>
      </c>
      <c r="BB15" s="133"/>
      <c r="BC15" s="131">
        <v>184</v>
      </c>
      <c r="BD15" s="133">
        <f>BC15/BC17</f>
        <v>4.0078414288825963E-2</v>
      </c>
      <c r="BE15" s="133"/>
      <c r="BF15" s="131">
        <v>199</v>
      </c>
      <c r="BG15" s="133">
        <f>BF15/BF17</f>
        <v>4.2036332910857628E-2</v>
      </c>
      <c r="BH15" s="133"/>
      <c r="BI15" s="131">
        <v>227</v>
      </c>
      <c r="BJ15" s="133">
        <f>BI15/BI17</f>
        <v>4.6669407894736843E-2</v>
      </c>
      <c r="BK15" s="133"/>
      <c r="BL15" s="148">
        <v>192</v>
      </c>
      <c r="BM15" s="134">
        <f>BL15/BL17</f>
        <v>3.9072039072039072E-2</v>
      </c>
      <c r="BN15" s="133"/>
      <c r="BO15" s="148">
        <v>216</v>
      </c>
      <c r="BP15" s="134">
        <f>BO15/BO17</f>
        <v>4.3191361727654469E-2</v>
      </c>
      <c r="BQ15" s="133"/>
      <c r="BR15" s="148">
        <v>203</v>
      </c>
      <c r="BS15" s="134">
        <f>BR15/BR17</f>
        <v>4.0960451977401127E-2</v>
      </c>
      <c r="BT15" s="133"/>
      <c r="BU15" s="148">
        <v>207</v>
      </c>
      <c r="BV15" s="134">
        <f>BU15/BU17</f>
        <v>4.238329238329238E-2</v>
      </c>
      <c r="BW15" s="133"/>
      <c r="BX15" s="148">
        <v>181</v>
      </c>
      <c r="BY15" s="134">
        <f>BX15/BX17</f>
        <v>3.7937539299937123E-2</v>
      </c>
      <c r="BZ15" s="133"/>
      <c r="CA15" s="148">
        <v>174</v>
      </c>
      <c r="CB15" s="134">
        <f>CA15/CA17</f>
        <v>3.6732108929702342E-2</v>
      </c>
      <c r="CC15" s="133"/>
      <c r="CD15" s="148">
        <v>201</v>
      </c>
      <c r="CE15" s="134">
        <f>CD15/CD17</f>
        <v>4.4410075121520107E-2</v>
      </c>
      <c r="CF15" s="133"/>
      <c r="CG15" s="148">
        <v>183</v>
      </c>
      <c r="CH15" s="134">
        <f>CG15/CG17</f>
        <v>4.1216216216216219E-2</v>
      </c>
      <c r="CI15" s="133"/>
      <c r="CJ15" s="148">
        <v>190</v>
      </c>
      <c r="CK15" s="134">
        <f>CJ15/CJ17</f>
        <v>4.3981481481481483E-2</v>
      </c>
      <c r="CL15" s="133"/>
      <c r="CM15" s="148">
        <v>172</v>
      </c>
      <c r="CN15" s="134">
        <f>CM15/CM17</f>
        <v>3.7768994290733424E-2</v>
      </c>
    </row>
    <row r="16" spans="1:92" s="101" customFormat="1" ht="29.25" customHeight="1">
      <c r="A16" s="160" t="s">
        <v>54</v>
      </c>
      <c r="B16" s="160"/>
      <c r="C16" s="160"/>
      <c r="D16" s="106">
        <v>58</v>
      </c>
      <c r="E16" s="105">
        <f>D16/D17</f>
        <v>1.4879425346331451E-2</v>
      </c>
      <c r="F16" s="107"/>
      <c r="G16" s="106">
        <v>61</v>
      </c>
      <c r="H16" s="107">
        <f>G16/G17</f>
        <v>1.5020930805220389E-2</v>
      </c>
      <c r="I16" s="107"/>
      <c r="J16" s="106">
        <v>66</v>
      </c>
      <c r="K16" s="107">
        <f>J16/J17</f>
        <v>1.5949734171097147E-2</v>
      </c>
      <c r="L16" s="107"/>
      <c r="M16" s="106">
        <v>70</v>
      </c>
      <c r="N16" s="107">
        <f>M16/M17</f>
        <v>1.6478342749529189E-2</v>
      </c>
      <c r="O16" s="107"/>
      <c r="P16" s="106">
        <v>77</v>
      </c>
      <c r="Q16" s="107">
        <f>P16/P17</f>
        <v>1.7923649906890129E-2</v>
      </c>
      <c r="R16" s="107"/>
      <c r="S16" s="106">
        <v>83</v>
      </c>
      <c r="T16" s="107">
        <f>S16/S17</f>
        <v>1.914648212226067E-2</v>
      </c>
      <c r="U16" s="107"/>
      <c r="V16" s="106">
        <f>90-1</f>
        <v>89</v>
      </c>
      <c r="W16" s="107">
        <f>V16/V17</f>
        <v>2.1110056925996205E-2</v>
      </c>
      <c r="X16" s="107"/>
      <c r="Y16" s="106">
        <f>91-1</f>
        <v>90</v>
      </c>
      <c r="Z16" s="107">
        <f>Y16/Y17</f>
        <v>2.0496470052379867E-2</v>
      </c>
      <c r="AA16" s="107"/>
      <c r="AB16" s="106">
        <v>78</v>
      </c>
      <c r="AC16" s="107">
        <f>AB16/AB17</f>
        <v>1.7563611799144337E-2</v>
      </c>
      <c r="AD16" s="107"/>
      <c r="AE16" s="106">
        <v>75</v>
      </c>
      <c r="AF16" s="107">
        <f>AE16/AE17</f>
        <v>1.8067935437244036E-2</v>
      </c>
      <c r="AG16" s="107"/>
      <c r="AH16" s="106">
        <v>69</v>
      </c>
      <c r="AI16" s="107">
        <f>AH16/AH17</f>
        <v>1.6614495545388876E-2</v>
      </c>
      <c r="AJ16" s="107"/>
      <c r="AK16" s="106">
        <v>74</v>
      </c>
      <c r="AL16" s="107">
        <f>AK16/AK17</f>
        <v>1.817735200196512E-2</v>
      </c>
      <c r="AM16" s="107"/>
      <c r="AN16" s="106">
        <v>70</v>
      </c>
      <c r="AO16" s="107">
        <f>AN16/AN17</f>
        <v>1.7131669114047968E-2</v>
      </c>
      <c r="AP16" s="107"/>
      <c r="AQ16" s="106">
        <v>82</v>
      </c>
      <c r="AR16" s="107">
        <f>AQ16/AQ17</f>
        <v>1.9912578921806701E-2</v>
      </c>
      <c r="AS16" s="107"/>
      <c r="AT16" s="106">
        <v>88</v>
      </c>
      <c r="AU16" s="107">
        <f>AT16/AT17</f>
        <v>2.1297192642787996E-2</v>
      </c>
      <c r="AV16" s="107"/>
      <c r="AW16" s="106">
        <v>76</v>
      </c>
      <c r="AX16" s="107">
        <f>AW16/AW17</f>
        <v>1.7777777777777778E-2</v>
      </c>
      <c r="AY16" s="107"/>
      <c r="AZ16" s="106">
        <v>86</v>
      </c>
      <c r="BA16" s="107">
        <f>AZ16/AZ17</f>
        <v>1.9724770642201836E-2</v>
      </c>
      <c r="BB16" s="107"/>
      <c r="BC16" s="106">
        <v>94</v>
      </c>
      <c r="BD16" s="107">
        <f>BC16/BC17</f>
        <v>2.0474842082335003E-2</v>
      </c>
      <c r="BE16" s="107"/>
      <c r="BF16" s="106">
        <v>109</v>
      </c>
      <c r="BG16" s="107">
        <f>BF16/BF17</f>
        <v>2.3024926066751161E-2</v>
      </c>
      <c r="BH16" s="107"/>
      <c r="BI16" s="106">
        <v>128</v>
      </c>
      <c r="BJ16" s="107">
        <f>BI16/BI17</f>
        <v>2.6315789473684209E-2</v>
      </c>
      <c r="BK16" s="107"/>
      <c r="BL16" s="152">
        <v>124</v>
      </c>
      <c r="BM16" s="121">
        <f>BL16/BL17</f>
        <v>2.5234025234025233E-2</v>
      </c>
      <c r="BN16" s="107"/>
      <c r="BO16" s="152">
        <v>117</v>
      </c>
      <c r="BP16" s="121">
        <f>BO16/BO17</f>
        <v>2.3395320935812838E-2</v>
      </c>
      <c r="BQ16" s="107"/>
      <c r="BR16" s="152">
        <v>108</v>
      </c>
      <c r="BS16" s="121">
        <f>BR16/BR17</f>
        <v>2.1791767554479417E-2</v>
      </c>
      <c r="BT16" s="107"/>
      <c r="BU16" s="152">
        <v>94</v>
      </c>
      <c r="BV16" s="121">
        <f>BU16/BU17</f>
        <v>1.9246519246519246E-2</v>
      </c>
      <c r="BW16" s="107"/>
      <c r="BX16" s="152">
        <v>93</v>
      </c>
      <c r="BY16" s="121">
        <f>BX16/BX17</f>
        <v>1.9492768811569902E-2</v>
      </c>
      <c r="BZ16" s="107"/>
      <c r="CA16" s="152">
        <v>74</v>
      </c>
      <c r="CB16" s="121">
        <f>CA16/CA17</f>
        <v>1.5621701498838927E-2</v>
      </c>
      <c r="CC16" s="107"/>
      <c r="CD16" s="152">
        <v>71</v>
      </c>
      <c r="CE16" s="121">
        <f>CD16/CD17</f>
        <v>1.5687140963323024E-2</v>
      </c>
      <c r="CF16" s="107"/>
      <c r="CG16" s="152">
        <v>82</v>
      </c>
      <c r="CH16" s="121">
        <f>CG16/CG17</f>
        <v>1.8468468468468467E-2</v>
      </c>
      <c r="CI16" s="107"/>
      <c r="CJ16" s="152">
        <v>85</v>
      </c>
      <c r="CK16" s="121">
        <f>CJ16/CJ17</f>
        <v>1.9675925925925927E-2</v>
      </c>
      <c r="CL16" s="107"/>
      <c r="CM16" s="152">
        <v>91</v>
      </c>
      <c r="CN16" s="121">
        <f>CM16/CM17</f>
        <v>1.9982433025911288E-2</v>
      </c>
    </row>
    <row r="17" spans="1:92" s="116" customFormat="1" ht="22.5" customHeight="1">
      <c r="A17" s="144" t="s">
        <v>15</v>
      </c>
      <c r="B17" s="145"/>
      <c r="C17" s="137"/>
      <c r="D17" s="138">
        <f>SUM(D11:D16)</f>
        <v>3898</v>
      </c>
      <c r="E17" s="139"/>
      <c r="F17" s="140"/>
      <c r="G17" s="138">
        <f>SUM(G11:G16)</f>
        <v>4061</v>
      </c>
      <c r="H17" s="141"/>
      <c r="I17" s="140"/>
      <c r="J17" s="138">
        <f>SUM(J11:J16)</f>
        <v>4138</v>
      </c>
      <c r="K17" s="141"/>
      <c r="L17" s="140"/>
      <c r="M17" s="138">
        <f>SUM(M11:M16)</f>
        <v>4248</v>
      </c>
      <c r="N17" s="141"/>
      <c r="O17" s="140"/>
      <c r="P17" s="138">
        <f>SUM(P11:P16)</f>
        <v>4296</v>
      </c>
      <c r="Q17" s="141"/>
      <c r="R17" s="140"/>
      <c r="S17" s="138">
        <f>SUM(S11:S16)</f>
        <v>4335</v>
      </c>
      <c r="T17" s="141"/>
      <c r="U17" s="140"/>
      <c r="V17" s="138">
        <f>SUM(V11:V16)</f>
        <v>4216</v>
      </c>
      <c r="W17" s="141"/>
      <c r="X17" s="141"/>
      <c r="Y17" s="138">
        <f>SUM(Y11:Y16)</f>
        <v>4391</v>
      </c>
      <c r="Z17" s="141"/>
      <c r="AA17" s="140"/>
      <c r="AB17" s="138">
        <f>SUM(AB11:AB16)</f>
        <v>4441</v>
      </c>
      <c r="AC17" s="141"/>
      <c r="AD17" s="140"/>
      <c r="AE17" s="138">
        <f>SUM(AE11:AE16)</f>
        <v>4151</v>
      </c>
      <c r="AF17" s="141"/>
      <c r="AG17" s="140"/>
      <c r="AH17" s="138">
        <f>SUM(AH11:AH16)</f>
        <v>4153</v>
      </c>
      <c r="AI17" s="141"/>
      <c r="AJ17" s="140"/>
      <c r="AK17" s="138">
        <f>SUM(AK11:AK16)</f>
        <v>4071</v>
      </c>
      <c r="AL17" s="141"/>
      <c r="AM17" s="140"/>
      <c r="AN17" s="138">
        <f>SUM(AN11:AN16)</f>
        <v>4086</v>
      </c>
      <c r="AO17" s="141"/>
      <c r="AP17" s="140"/>
      <c r="AQ17" s="138">
        <f>SUM(AQ11:AQ16)</f>
        <v>4118</v>
      </c>
      <c r="AR17" s="141"/>
      <c r="AS17" s="140"/>
      <c r="AT17" s="138">
        <f>SUM(AT11:AT16)</f>
        <v>4132</v>
      </c>
      <c r="AU17" s="141"/>
      <c r="AV17" s="140"/>
      <c r="AW17" s="138">
        <f>SUM(AW11:AW16)</f>
        <v>4275</v>
      </c>
      <c r="AX17" s="141"/>
      <c r="AY17" s="140"/>
      <c r="AZ17" s="138">
        <f>SUM(AZ11:AZ16)</f>
        <v>4360</v>
      </c>
      <c r="BA17" s="141"/>
      <c r="BB17" s="140"/>
      <c r="BC17" s="138">
        <f>SUM(BC11:BC16)</f>
        <v>4591</v>
      </c>
      <c r="BD17" s="141"/>
      <c r="BE17" s="140"/>
      <c r="BF17" s="138">
        <f>SUM(BF11:BF16)</f>
        <v>4734</v>
      </c>
      <c r="BG17" s="141"/>
      <c r="BH17" s="140"/>
      <c r="BI17" s="138">
        <f>SUM(BI11:BI16)</f>
        <v>4864</v>
      </c>
      <c r="BJ17" s="141"/>
      <c r="BK17" s="140"/>
      <c r="BL17" s="153">
        <f>SUM(BL11:BL16)</f>
        <v>4914</v>
      </c>
      <c r="BM17" s="142"/>
      <c r="BN17" s="143"/>
      <c r="BO17" s="153">
        <f>SUM(BO11:BO16)</f>
        <v>5001</v>
      </c>
      <c r="BP17" s="142"/>
      <c r="BQ17" s="143"/>
      <c r="BR17" s="153">
        <f>SUM(BR11:BR16)</f>
        <v>4956</v>
      </c>
      <c r="BS17" s="142"/>
      <c r="BT17" s="143"/>
      <c r="BU17" s="153">
        <f>SUM(BU11:BU16)</f>
        <v>4884</v>
      </c>
      <c r="BV17" s="142"/>
      <c r="BW17" s="143"/>
      <c r="BX17" s="153">
        <f>SUM(BX11:BX16)</f>
        <v>4771</v>
      </c>
      <c r="BY17" s="141"/>
      <c r="BZ17" s="143"/>
      <c r="CA17" s="153">
        <f>SUM(CA11:CA16)</f>
        <v>4737</v>
      </c>
      <c r="CB17" s="141"/>
      <c r="CC17" s="143"/>
      <c r="CD17" s="153">
        <f>SUM(CD11:CD16)</f>
        <v>4526</v>
      </c>
      <c r="CE17" s="141"/>
      <c r="CF17" s="143"/>
      <c r="CG17" s="153">
        <f>SUM(CG11:CG16)</f>
        <v>4440</v>
      </c>
      <c r="CH17" s="141"/>
      <c r="CI17" s="143"/>
      <c r="CJ17" s="153">
        <f>SUM(CJ11:CJ16)</f>
        <v>4320</v>
      </c>
      <c r="CK17" s="141"/>
      <c r="CL17" s="143"/>
      <c r="CM17" s="153">
        <f>SUM(CM11:CM16)</f>
        <v>4554</v>
      </c>
      <c r="CN17" s="141"/>
    </row>
    <row r="18" spans="1:92" s="73" customFormat="1" ht="12" customHeight="1">
      <c r="A18" s="80"/>
      <c r="B18" s="80"/>
      <c r="C18" s="80"/>
      <c r="D18" s="81"/>
      <c r="E18" s="82"/>
      <c r="F18" s="83"/>
      <c r="G18" s="81"/>
      <c r="H18" s="84"/>
      <c r="I18" s="83"/>
      <c r="J18" s="81"/>
      <c r="K18" s="84"/>
      <c r="L18" s="83"/>
      <c r="M18" s="81"/>
      <c r="N18" s="84"/>
      <c r="O18" s="83"/>
      <c r="P18" s="81"/>
      <c r="Q18" s="84"/>
      <c r="R18" s="83"/>
      <c r="S18" s="81"/>
      <c r="T18" s="84"/>
      <c r="U18" s="83"/>
      <c r="V18" s="81"/>
      <c r="W18" s="84"/>
      <c r="X18" s="84"/>
      <c r="Y18" s="81"/>
      <c r="Z18" s="84"/>
      <c r="AA18" s="83"/>
      <c r="AB18" s="81"/>
      <c r="AC18" s="84"/>
      <c r="AD18" s="83"/>
      <c r="AE18" s="81"/>
      <c r="AF18" s="84"/>
      <c r="AG18" s="83"/>
      <c r="AH18" s="81"/>
      <c r="AI18" s="84"/>
      <c r="AJ18" s="83"/>
      <c r="AK18" s="81"/>
      <c r="AL18" s="84"/>
      <c r="AM18" s="83"/>
      <c r="AN18" s="81"/>
      <c r="AO18" s="84"/>
      <c r="AP18" s="83"/>
      <c r="AQ18" s="81"/>
      <c r="AR18" s="84"/>
      <c r="AS18" s="83"/>
      <c r="AT18" s="81"/>
      <c r="AU18" s="84"/>
      <c r="AV18" s="83"/>
      <c r="AW18" s="81"/>
      <c r="AX18" s="84"/>
      <c r="AY18" s="83"/>
      <c r="AZ18" s="81"/>
      <c r="BA18" s="84"/>
      <c r="BB18" s="83"/>
      <c r="BC18" s="81"/>
      <c r="BD18" s="84"/>
      <c r="BE18" s="83"/>
      <c r="BF18" s="81"/>
      <c r="BG18" s="84"/>
      <c r="BH18" s="83"/>
      <c r="BI18" s="81"/>
      <c r="BJ18" s="84"/>
      <c r="BK18" s="83"/>
      <c r="BL18" s="81"/>
      <c r="BM18" s="84"/>
      <c r="BN18" s="83"/>
      <c r="BO18" s="81"/>
      <c r="BP18" s="84"/>
      <c r="BQ18" s="83"/>
      <c r="BR18" s="81"/>
      <c r="BS18" s="84"/>
      <c r="BU18" s="81"/>
      <c r="BV18" s="84"/>
      <c r="BX18" s="81"/>
      <c r="BY18" s="84"/>
      <c r="CA18" s="81"/>
      <c r="CB18" s="84"/>
      <c r="CD18" s="81"/>
      <c r="CE18" s="84"/>
      <c r="CG18" s="81"/>
      <c r="CH18" s="84"/>
      <c r="CJ18" s="81"/>
      <c r="CK18" s="84"/>
      <c r="CM18" s="81"/>
      <c r="CN18" s="84"/>
    </row>
    <row r="19" spans="1:92" s="119" customFormat="1" ht="17.25" customHeight="1">
      <c r="A19" s="155" t="s">
        <v>55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</row>
    <row r="20" spans="1:92" s="119" customFormat="1" ht="14.25" customHeight="1">
      <c r="A20" s="166" t="s">
        <v>66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6"/>
      <c r="CL20" s="166"/>
      <c r="CM20" s="166"/>
    </row>
    <row r="21" spans="1:92" s="115" customFormat="1" ht="14.25" hidden="1">
      <c r="A21" s="167" t="s">
        <v>52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</row>
    <row r="22" spans="1:92" s="119" customFormat="1" ht="17.25" customHeight="1">
      <c r="A22" s="155" t="s">
        <v>67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</row>
    <row r="23" spans="1:92" s="98" customFormat="1" ht="15" customHeight="1">
      <c r="A23" s="68"/>
      <c r="B23" s="95"/>
      <c r="C23" s="95"/>
      <c r="D23" s="96"/>
      <c r="E23" s="97"/>
      <c r="F23" s="97"/>
      <c r="G23" s="96"/>
      <c r="H23" s="97"/>
      <c r="I23" s="97"/>
    </row>
    <row r="24" spans="1:92" ht="24.75" customHeight="1">
      <c r="A24" s="9" t="s">
        <v>63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</row>
    <row r="25" spans="1:92" s="99" customFormat="1" ht="19.5" customHeight="1">
      <c r="A25" s="154" t="s">
        <v>64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</row>
    <row r="26" spans="1:92" ht="6" customHeight="1"/>
  </sheetData>
  <mergeCells count="78">
    <mergeCell ref="A19:CM19"/>
    <mergeCell ref="A20:CM20"/>
    <mergeCell ref="A21:CM21"/>
    <mergeCell ref="A5:C5"/>
    <mergeCell ref="A6:C6"/>
    <mergeCell ref="A7:C7"/>
    <mergeCell ref="M5:N5"/>
    <mergeCell ref="P5:Q5"/>
    <mergeCell ref="S5:T5"/>
    <mergeCell ref="V5:W5"/>
    <mergeCell ref="Y5:Z5"/>
    <mergeCell ref="AB5:AC5"/>
    <mergeCell ref="AE5:AF5"/>
    <mergeCell ref="AH5:AI5"/>
    <mergeCell ref="AK5:AL5"/>
    <mergeCell ref="J5:K5"/>
    <mergeCell ref="Y6:Z6"/>
    <mergeCell ref="AB6:AC6"/>
    <mergeCell ref="AE6:AF6"/>
    <mergeCell ref="AH6:AI6"/>
    <mergeCell ref="A15:C15"/>
    <mergeCell ref="J6:K6"/>
    <mergeCell ref="M6:N6"/>
    <mergeCell ref="P6:Q6"/>
    <mergeCell ref="S6:T6"/>
    <mergeCell ref="V6:W6"/>
    <mergeCell ref="A12:C12"/>
    <mergeCell ref="A13:C13"/>
    <mergeCell ref="A14:C14"/>
    <mergeCell ref="D6:E6"/>
    <mergeCell ref="G6:H6"/>
    <mergeCell ref="A16:C16"/>
    <mergeCell ref="A2:CM2"/>
    <mergeCell ref="A3:CM3"/>
    <mergeCell ref="A8:C8"/>
    <mergeCell ref="A9:C9"/>
    <mergeCell ref="A10:C10"/>
    <mergeCell ref="D5:E5"/>
    <mergeCell ref="G5:H5"/>
    <mergeCell ref="BR6:BS6"/>
    <mergeCell ref="BU5:BV5"/>
    <mergeCell ref="AQ5:AR5"/>
    <mergeCell ref="AT5:AU5"/>
    <mergeCell ref="AW5:AX5"/>
    <mergeCell ref="AZ5:BA5"/>
    <mergeCell ref="AN5:AO5"/>
    <mergeCell ref="CM5:CN5"/>
    <mergeCell ref="CG6:CH6"/>
    <mergeCell ref="CA5:CB5"/>
    <mergeCell ref="CA6:CB6"/>
    <mergeCell ref="BR5:BS5"/>
    <mergeCell ref="BX5:BY5"/>
    <mergeCell ref="AZ6:BA6"/>
    <mergeCell ref="BC5:BD5"/>
    <mergeCell ref="BF5:BG5"/>
    <mergeCell ref="BI5:BJ5"/>
    <mergeCell ref="BL5:BM5"/>
    <mergeCell ref="AK6:AL6"/>
    <mergeCell ref="AN6:AO6"/>
    <mergeCell ref="AQ6:AR6"/>
    <mergeCell ref="AT6:AU6"/>
    <mergeCell ref="AW6:AX6"/>
    <mergeCell ref="A25:AT25"/>
    <mergeCell ref="A22:CM22"/>
    <mergeCell ref="BO5:BP5"/>
    <mergeCell ref="CD5:CE5"/>
    <mergeCell ref="CD6:CE6"/>
    <mergeCell ref="CJ5:CK5"/>
    <mergeCell ref="CJ6:CK6"/>
    <mergeCell ref="CM6:CN6"/>
    <mergeCell ref="BC6:BD6"/>
    <mergeCell ref="BF6:BG6"/>
    <mergeCell ref="BI6:BJ6"/>
    <mergeCell ref="BL6:BM6"/>
    <mergeCell ref="BO6:BP6"/>
    <mergeCell ref="BU6:BV6"/>
    <mergeCell ref="BX6:BY6"/>
    <mergeCell ref="CG5:CH5"/>
  </mergeCells>
  <phoneticPr fontId="0" type="noConversion"/>
  <printOptions horizontalCentered="1" verticalCentered="1"/>
  <pageMargins left="0.4" right="0.4" top="0.34" bottom="0.5" header="0.3" footer="0.3"/>
  <pageSetup orientation="landscape" r:id="rId1"/>
  <headerFooter alignWithMargins="0">
    <oddFooter xml:space="preserve">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5"/>
  <sheetViews>
    <sheetView view="pageBreakPreview" topLeftCell="A127" zoomScale="110" zoomScaleNormal="100" zoomScaleSheetLayoutView="110" workbookViewId="0">
      <selection activeCell="M21" sqref="M21"/>
    </sheetView>
  </sheetViews>
  <sheetFormatPr defaultRowHeight="12.75" customHeight="1"/>
  <cols>
    <col min="1" max="1" width="15" customWidth="1"/>
    <col min="2" max="4" width="7.85546875" customWidth="1"/>
    <col min="5" max="5" width="8.85546875" style="36" bestFit="1" customWidth="1"/>
    <col min="6" max="10" width="7.85546875" customWidth="1"/>
    <col min="11" max="11" width="8.85546875" style="36" customWidth="1"/>
  </cols>
  <sheetData>
    <row r="1" spans="1:11" ht="15.75">
      <c r="A1" s="52" t="s">
        <v>43</v>
      </c>
      <c r="B1" s="52"/>
      <c r="C1" s="52"/>
      <c r="D1" s="52"/>
      <c r="E1" s="53"/>
      <c r="F1" s="52"/>
      <c r="G1" s="52"/>
      <c r="H1" s="52"/>
      <c r="I1" s="52"/>
      <c r="J1" s="52"/>
      <c r="K1" s="53"/>
    </row>
    <row r="2" spans="1:11" ht="15.75">
      <c r="A2" s="52"/>
      <c r="B2" s="52"/>
      <c r="C2" s="52"/>
      <c r="D2" s="52"/>
      <c r="E2" s="53"/>
      <c r="F2" s="52"/>
      <c r="G2" s="52"/>
      <c r="H2" s="52"/>
      <c r="I2" s="52"/>
      <c r="J2" s="52"/>
      <c r="K2" s="53"/>
    </row>
    <row r="3" spans="1:11" ht="12.75" customHeight="1" thickBot="1"/>
    <row r="4" spans="1:11">
      <c r="A4" s="24" t="s">
        <v>21</v>
      </c>
      <c r="B4" s="25"/>
      <c r="C4" s="26"/>
      <c r="D4" s="26"/>
      <c r="E4" s="27" t="s">
        <v>23</v>
      </c>
      <c r="F4" s="26"/>
      <c r="G4" s="26"/>
      <c r="H4" s="26"/>
      <c r="I4" s="26"/>
      <c r="J4" s="26"/>
      <c r="K4" s="28" t="s">
        <v>25</v>
      </c>
    </row>
    <row r="5" spans="1:11" ht="13.5" thickBot="1">
      <c r="A5" s="30" t="s">
        <v>22</v>
      </c>
      <c r="B5" s="31" t="s">
        <v>2</v>
      </c>
      <c r="C5" s="32" t="s">
        <v>3</v>
      </c>
      <c r="D5" s="32" t="s">
        <v>4</v>
      </c>
      <c r="E5" s="33" t="s">
        <v>24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4" t="s">
        <v>23</v>
      </c>
    </row>
    <row r="6" spans="1:11">
      <c r="A6" s="20"/>
      <c r="B6" s="22"/>
      <c r="C6" s="23"/>
      <c r="D6" s="23"/>
      <c r="E6" s="39"/>
      <c r="F6" s="23"/>
      <c r="G6" s="23"/>
      <c r="H6" s="23"/>
      <c r="I6" s="23"/>
      <c r="J6" s="23"/>
      <c r="K6" s="37"/>
    </row>
    <row r="7" spans="1:11">
      <c r="A7" s="21" t="s">
        <v>26</v>
      </c>
      <c r="B7" s="46"/>
      <c r="C7" s="47"/>
      <c r="D7" s="47"/>
      <c r="E7" s="42">
        <f>SUM(B7:D7)</f>
        <v>0</v>
      </c>
      <c r="F7" s="47"/>
      <c r="G7" s="47"/>
      <c r="H7" s="47"/>
      <c r="I7" s="47"/>
      <c r="J7" s="47"/>
      <c r="K7" s="43">
        <f>E7+F7+G7+H7+I7+J7</f>
        <v>0</v>
      </c>
    </row>
    <row r="8" spans="1:11">
      <c r="A8" s="21" t="s">
        <v>27</v>
      </c>
      <c r="B8" s="48"/>
      <c r="C8" s="49"/>
      <c r="D8" s="49"/>
      <c r="E8" s="44">
        <f>SUM(B8:D8)</f>
        <v>0</v>
      </c>
      <c r="F8" s="49"/>
      <c r="G8" s="49"/>
      <c r="H8" s="49"/>
      <c r="I8" s="49"/>
      <c r="J8" s="49"/>
      <c r="K8" s="43">
        <f>E8+F8+G8+H8+I8+J8</f>
        <v>0</v>
      </c>
    </row>
    <row r="9" spans="1:11">
      <c r="A9" s="21"/>
      <c r="B9" s="50"/>
      <c r="C9" s="51"/>
      <c r="D9" s="51"/>
      <c r="E9" s="45"/>
      <c r="F9" s="51"/>
      <c r="G9" s="51"/>
      <c r="H9" s="51"/>
      <c r="I9" s="51"/>
      <c r="J9" s="51"/>
      <c r="K9" s="43"/>
    </row>
    <row r="10" spans="1:11">
      <c r="A10" s="21" t="s">
        <v>28</v>
      </c>
      <c r="B10" s="50">
        <f>B7-B8</f>
        <v>0</v>
      </c>
      <c r="C10" s="50">
        <f>C7-C8</f>
        <v>0</v>
      </c>
      <c r="D10" s="50">
        <f>D7-D8</f>
        <v>0</v>
      </c>
      <c r="E10" s="45">
        <f>SUM(B10:D10)</f>
        <v>0</v>
      </c>
      <c r="F10" s="50">
        <f>F7-F8</f>
        <v>0</v>
      </c>
      <c r="G10" s="50">
        <f>G7-G8</f>
        <v>0</v>
      </c>
      <c r="H10" s="50">
        <f>H7-H8</f>
        <v>0</v>
      </c>
      <c r="I10" s="50">
        <f>I7-I8</f>
        <v>0</v>
      </c>
      <c r="J10" s="50">
        <f>J7-J8</f>
        <v>0</v>
      </c>
      <c r="K10" s="43">
        <f>E10+F10+G10+H10+I10+J10</f>
        <v>0</v>
      </c>
    </row>
    <row r="11" spans="1:11">
      <c r="A11" s="21"/>
      <c r="B11" s="22"/>
      <c r="C11" s="23"/>
      <c r="D11" s="23"/>
      <c r="E11" s="39"/>
      <c r="F11" s="23"/>
      <c r="G11" s="23"/>
      <c r="H11" s="23"/>
      <c r="I11" s="23"/>
      <c r="J11" s="23"/>
      <c r="K11" s="37"/>
    </row>
    <row r="12" spans="1:11">
      <c r="A12" s="21" t="s">
        <v>14</v>
      </c>
      <c r="B12" s="35">
        <f>B10/$K$42</f>
        <v>0</v>
      </c>
      <c r="C12" s="35">
        <f t="shared" ref="C12:J12" si="0">C10/$K$42</f>
        <v>0</v>
      </c>
      <c r="D12" s="35">
        <f t="shared" si="0"/>
        <v>0</v>
      </c>
      <c r="E12" s="38">
        <f t="shared" si="0"/>
        <v>0</v>
      </c>
      <c r="F12" s="35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41">
        <f>K10/$K$42</f>
        <v>0</v>
      </c>
    </row>
    <row r="13" spans="1:11">
      <c r="A13" s="21"/>
      <c r="B13" s="22"/>
      <c r="C13" s="23"/>
      <c r="D13" s="23"/>
      <c r="E13" s="39"/>
      <c r="F13" s="23"/>
      <c r="G13" s="23"/>
      <c r="H13" s="23"/>
      <c r="I13" s="23"/>
      <c r="J13" s="23"/>
      <c r="K13" s="37"/>
    </row>
    <row r="14" spans="1:11" ht="6.75" customHeight="1" thickBot="1">
      <c r="A14" s="18"/>
      <c r="B14" s="19"/>
      <c r="C14" s="19"/>
      <c r="D14" s="19"/>
      <c r="E14" s="40"/>
      <c r="F14" s="19"/>
      <c r="G14" s="19"/>
      <c r="H14" s="19"/>
      <c r="I14" s="19"/>
      <c r="J14" s="19"/>
      <c r="K14" s="34"/>
    </row>
    <row r="15" spans="1:11" ht="6.75" customHeight="1"/>
    <row r="16" spans="1:11">
      <c r="A16" s="56"/>
      <c r="B16" s="56"/>
      <c r="C16" s="56"/>
      <c r="D16" s="56"/>
      <c r="E16" s="57"/>
      <c r="F16" s="56"/>
      <c r="G16" s="56"/>
      <c r="H16" s="56"/>
      <c r="I16" s="56"/>
      <c r="J16" s="56"/>
      <c r="K16" s="57"/>
    </row>
    <row r="17" spans="1:11" ht="15.75">
      <c r="A17" s="52" t="s">
        <v>42</v>
      </c>
      <c r="B17" s="52"/>
      <c r="C17" s="52"/>
      <c r="D17" s="52"/>
      <c r="E17" s="53"/>
      <c r="F17" s="52"/>
      <c r="G17" s="52"/>
      <c r="H17" s="52"/>
      <c r="I17" s="52"/>
      <c r="J17" s="52"/>
      <c r="K17" s="53"/>
    </row>
    <row r="18" spans="1:11" ht="15.75">
      <c r="A18" s="52"/>
      <c r="B18" s="52"/>
      <c r="C18" s="52"/>
      <c r="D18" s="52"/>
      <c r="E18" s="53"/>
      <c r="F18" s="52"/>
      <c r="G18" s="52"/>
      <c r="H18" s="52"/>
      <c r="I18" s="52"/>
      <c r="J18" s="52"/>
      <c r="K18" s="53"/>
    </row>
    <row r="19" spans="1:11" ht="12.75" customHeight="1" thickBot="1"/>
    <row r="20" spans="1:11">
      <c r="A20" s="24" t="s">
        <v>21</v>
      </c>
      <c r="B20" s="25"/>
      <c r="C20" s="26"/>
      <c r="D20" s="26"/>
      <c r="E20" s="27" t="s">
        <v>23</v>
      </c>
      <c r="F20" s="26"/>
      <c r="G20" s="26"/>
      <c r="H20" s="26"/>
      <c r="I20" s="26"/>
      <c r="J20" s="26"/>
      <c r="K20" s="28" t="s">
        <v>25</v>
      </c>
    </row>
    <row r="21" spans="1:11" ht="13.5" thickBot="1">
      <c r="A21" s="30" t="s">
        <v>22</v>
      </c>
      <c r="B21" s="31" t="s">
        <v>2</v>
      </c>
      <c r="C21" s="32" t="s">
        <v>3</v>
      </c>
      <c r="D21" s="32" t="s">
        <v>4</v>
      </c>
      <c r="E21" s="33" t="s">
        <v>24</v>
      </c>
      <c r="F21" s="32" t="s">
        <v>5</v>
      </c>
      <c r="G21" s="32" t="s">
        <v>6</v>
      </c>
      <c r="H21" s="32" t="s">
        <v>7</v>
      </c>
      <c r="I21" s="32" t="s">
        <v>8</v>
      </c>
      <c r="J21" s="32" t="s">
        <v>9</v>
      </c>
      <c r="K21" s="34" t="s">
        <v>23</v>
      </c>
    </row>
    <row r="22" spans="1:11">
      <c r="A22" s="20"/>
      <c r="B22" s="22"/>
      <c r="C22" s="23"/>
      <c r="D22" s="23"/>
      <c r="E22" s="39"/>
      <c r="F22" s="23"/>
      <c r="G22" s="23"/>
      <c r="H22" s="23"/>
      <c r="I22" s="23"/>
      <c r="J22" s="23"/>
      <c r="K22" s="37"/>
    </row>
    <row r="23" spans="1:11">
      <c r="A23" s="21" t="s">
        <v>26</v>
      </c>
      <c r="B23" s="46"/>
      <c r="C23" s="47"/>
      <c r="D23" s="47"/>
      <c r="E23" s="42">
        <f>SUM(B23:D23)</f>
        <v>0</v>
      </c>
      <c r="F23" s="47"/>
      <c r="G23" s="47"/>
      <c r="H23" s="47"/>
      <c r="I23" s="47"/>
      <c r="J23" s="47"/>
      <c r="K23" s="43">
        <f>E23+F23+G23+H23+I23+J23</f>
        <v>0</v>
      </c>
    </row>
    <row r="24" spans="1:11">
      <c r="A24" s="21" t="s">
        <v>27</v>
      </c>
      <c r="B24" s="48"/>
      <c r="C24" s="49"/>
      <c r="D24" s="49"/>
      <c r="E24" s="44">
        <f>SUM(B24:D24)</f>
        <v>0</v>
      </c>
      <c r="F24" s="49"/>
      <c r="G24" s="49"/>
      <c r="H24" s="49"/>
      <c r="I24" s="49"/>
      <c r="J24" s="49"/>
      <c r="K24" s="43">
        <f>E24+F24+G24+H24+I24+J24</f>
        <v>0</v>
      </c>
    </row>
    <row r="25" spans="1:11">
      <c r="A25" s="21"/>
      <c r="B25" s="50"/>
      <c r="C25" s="51"/>
      <c r="D25" s="51"/>
      <c r="E25" s="45"/>
      <c r="F25" s="51"/>
      <c r="G25" s="51"/>
      <c r="H25" s="51"/>
      <c r="I25" s="51"/>
      <c r="J25" s="51"/>
      <c r="K25" s="43"/>
    </row>
    <row r="26" spans="1:11">
      <c r="A26" s="21" t="s">
        <v>28</v>
      </c>
      <c r="B26" s="50">
        <f>B23-B24</f>
        <v>0</v>
      </c>
      <c r="C26" s="50">
        <f>C23-C24</f>
        <v>0</v>
      </c>
      <c r="D26" s="50">
        <f>D23-D24</f>
        <v>0</v>
      </c>
      <c r="E26" s="45">
        <f>SUM(B26:D26)</f>
        <v>0</v>
      </c>
      <c r="F26" s="50">
        <f>F23-F24</f>
        <v>0</v>
      </c>
      <c r="G26" s="50">
        <f>G23-G24</f>
        <v>0</v>
      </c>
      <c r="H26" s="50">
        <f>H23-H24</f>
        <v>0</v>
      </c>
      <c r="I26" s="50">
        <f>I23-I24</f>
        <v>0</v>
      </c>
      <c r="J26" s="50">
        <f>J23-J24</f>
        <v>0</v>
      </c>
      <c r="K26" s="43">
        <f>E26+F26+G26+H26+I26+J26</f>
        <v>0</v>
      </c>
    </row>
    <row r="27" spans="1:11">
      <c r="A27" s="21"/>
      <c r="B27" s="22"/>
      <c r="C27" s="23"/>
      <c r="D27" s="23"/>
      <c r="E27" s="39"/>
      <c r="F27" s="23"/>
      <c r="G27" s="23"/>
      <c r="H27" s="23"/>
      <c r="I27" s="23"/>
      <c r="J27" s="23"/>
      <c r="K27" s="37"/>
    </row>
    <row r="28" spans="1:11">
      <c r="A28" s="21" t="s">
        <v>14</v>
      </c>
      <c r="B28" s="35">
        <f>B26/$K$42</f>
        <v>0</v>
      </c>
      <c r="C28" s="35">
        <f t="shared" ref="C28:J28" si="1">C26/$K$42</f>
        <v>0</v>
      </c>
      <c r="D28" s="35">
        <f t="shared" si="1"/>
        <v>0</v>
      </c>
      <c r="E28" s="38">
        <f t="shared" si="1"/>
        <v>0</v>
      </c>
      <c r="F28" s="35">
        <f t="shared" si="1"/>
        <v>0</v>
      </c>
      <c r="G28" s="35">
        <f t="shared" si="1"/>
        <v>0</v>
      </c>
      <c r="H28" s="35">
        <f t="shared" si="1"/>
        <v>0</v>
      </c>
      <c r="I28" s="35">
        <f t="shared" si="1"/>
        <v>0</v>
      </c>
      <c r="J28" s="35">
        <f t="shared" si="1"/>
        <v>0</v>
      </c>
      <c r="K28" s="41">
        <f>K26/$K$42</f>
        <v>0</v>
      </c>
    </row>
    <row r="29" spans="1:11">
      <c r="A29" s="21"/>
      <c r="B29" s="22"/>
      <c r="C29" s="23"/>
      <c r="D29" s="23"/>
      <c r="E29" s="39"/>
      <c r="F29" s="23"/>
      <c r="G29" s="23"/>
      <c r="H29" s="23"/>
      <c r="I29" s="23"/>
      <c r="J29" s="23"/>
      <c r="K29" s="37"/>
    </row>
    <row r="30" spans="1:11" ht="6.75" customHeight="1" thickBot="1">
      <c r="A30" s="18"/>
      <c r="B30" s="19"/>
      <c r="C30" s="19"/>
      <c r="D30" s="19"/>
      <c r="E30" s="40"/>
      <c r="F30" s="19"/>
      <c r="G30" s="19"/>
      <c r="H30" s="19"/>
      <c r="I30" s="19"/>
      <c r="J30" s="19"/>
      <c r="K30" s="34"/>
    </row>
    <row r="31" spans="1:11" ht="6.75" customHeight="1"/>
    <row r="32" spans="1:11">
      <c r="A32" s="56"/>
      <c r="B32" s="56"/>
      <c r="C32" s="56"/>
      <c r="D32" s="56"/>
      <c r="E32" s="57"/>
      <c r="F32" s="56"/>
      <c r="G32" s="56"/>
      <c r="H32" s="56"/>
      <c r="I32" s="56"/>
      <c r="J32" s="56"/>
      <c r="K32" s="57"/>
    </row>
    <row r="33" spans="1:11" ht="15.75">
      <c r="A33" s="52" t="s">
        <v>41</v>
      </c>
      <c r="B33" s="52"/>
      <c r="C33" s="52"/>
      <c r="D33" s="52"/>
      <c r="E33" s="53"/>
      <c r="F33" s="52"/>
      <c r="G33" s="52"/>
      <c r="H33" s="52"/>
      <c r="I33" s="52"/>
      <c r="J33" s="52"/>
      <c r="K33" s="53"/>
    </row>
    <row r="34" spans="1:11" ht="15.75">
      <c r="A34" s="52"/>
      <c r="B34" s="52"/>
      <c r="C34" s="52"/>
      <c r="D34" s="52"/>
      <c r="E34" s="53"/>
      <c r="F34" s="52"/>
      <c r="G34" s="52"/>
      <c r="H34" s="52"/>
      <c r="I34" s="52"/>
      <c r="J34" s="52"/>
      <c r="K34" s="53"/>
    </row>
    <row r="35" spans="1:11" ht="12.75" customHeight="1" thickBot="1"/>
    <row r="36" spans="1:11">
      <c r="A36" s="24" t="s">
        <v>21</v>
      </c>
      <c r="B36" s="25"/>
      <c r="C36" s="26"/>
      <c r="D36" s="26"/>
      <c r="E36" s="27" t="s">
        <v>23</v>
      </c>
      <c r="F36" s="26"/>
      <c r="G36" s="26"/>
      <c r="H36" s="26"/>
      <c r="I36" s="26"/>
      <c r="J36" s="26"/>
      <c r="K36" s="28" t="s">
        <v>25</v>
      </c>
    </row>
    <row r="37" spans="1:11" ht="13.5" thickBot="1">
      <c r="A37" s="30" t="s">
        <v>22</v>
      </c>
      <c r="B37" s="31" t="s">
        <v>2</v>
      </c>
      <c r="C37" s="32" t="s">
        <v>3</v>
      </c>
      <c r="D37" s="32" t="s">
        <v>4</v>
      </c>
      <c r="E37" s="33" t="s">
        <v>24</v>
      </c>
      <c r="F37" s="32" t="s">
        <v>5</v>
      </c>
      <c r="G37" s="32" t="s">
        <v>6</v>
      </c>
      <c r="H37" s="32" t="s">
        <v>7</v>
      </c>
      <c r="I37" s="32" t="s">
        <v>8</v>
      </c>
      <c r="J37" s="32" t="s">
        <v>9</v>
      </c>
      <c r="K37" s="34" t="s">
        <v>23</v>
      </c>
    </row>
    <row r="38" spans="1:11">
      <c r="A38" s="20"/>
      <c r="B38" s="22"/>
      <c r="C38" s="23"/>
      <c r="D38" s="23"/>
      <c r="E38" s="39"/>
      <c r="F38" s="23"/>
      <c r="G38" s="23"/>
      <c r="H38" s="23"/>
      <c r="I38" s="23"/>
      <c r="J38" s="23"/>
      <c r="K38" s="37"/>
    </row>
    <row r="39" spans="1:11">
      <c r="A39" s="21" t="s">
        <v>26</v>
      </c>
      <c r="B39" s="46">
        <v>447</v>
      </c>
      <c r="C39" s="47">
        <v>1043</v>
      </c>
      <c r="D39" s="47">
        <v>1505</v>
      </c>
      <c r="E39" s="42">
        <f>SUM(B39:D39)</f>
        <v>2995</v>
      </c>
      <c r="F39" s="47">
        <v>630</v>
      </c>
      <c r="G39" s="47">
        <v>322</v>
      </c>
      <c r="H39" s="47">
        <f>37+531</f>
        <v>568</v>
      </c>
      <c r="I39" s="47">
        <v>221</v>
      </c>
      <c r="J39" s="47">
        <v>109</v>
      </c>
      <c r="K39" s="43">
        <f>E39+F39+G39+H39+I39+J39</f>
        <v>4845</v>
      </c>
    </row>
    <row r="40" spans="1:11">
      <c r="A40" s="21" t="s">
        <v>27</v>
      </c>
      <c r="B40" s="48">
        <v>23</v>
      </c>
      <c r="C40" s="49">
        <v>21</v>
      </c>
      <c r="D40" s="49">
        <v>1</v>
      </c>
      <c r="E40" s="44">
        <f>SUM(B40:D40)</f>
        <v>45</v>
      </c>
      <c r="F40" s="49">
        <v>4</v>
      </c>
      <c r="G40" s="49">
        <v>12</v>
      </c>
      <c r="H40" s="49">
        <f>2+26</f>
        <v>28</v>
      </c>
      <c r="I40" s="49">
        <v>22</v>
      </c>
      <c r="J40" s="49">
        <v>0</v>
      </c>
      <c r="K40" s="43">
        <f>E40+F40+G40+H40+I40+J40</f>
        <v>111</v>
      </c>
    </row>
    <row r="41" spans="1:11">
      <c r="A41" s="21"/>
      <c r="B41" s="50"/>
      <c r="C41" s="51"/>
      <c r="D41" s="51"/>
      <c r="E41" s="45"/>
      <c r="F41" s="51"/>
      <c r="G41" s="51"/>
      <c r="H41" s="51"/>
      <c r="I41" s="51"/>
      <c r="J41" s="51"/>
      <c r="K41" s="43"/>
    </row>
    <row r="42" spans="1:11">
      <c r="A42" s="21" t="s">
        <v>28</v>
      </c>
      <c r="B42" s="50">
        <f>B39-B40</f>
        <v>424</v>
      </c>
      <c r="C42" s="50">
        <f>C39-C40</f>
        <v>1022</v>
      </c>
      <c r="D42" s="50">
        <f>D39-D40</f>
        <v>1504</v>
      </c>
      <c r="E42" s="45">
        <f>SUM(B42:D42)</f>
        <v>2950</v>
      </c>
      <c r="F42" s="50">
        <f>F39-F40</f>
        <v>626</v>
      </c>
      <c r="G42" s="50">
        <f>G39-G40</f>
        <v>310</v>
      </c>
      <c r="H42" s="50">
        <f>H39-H40</f>
        <v>540</v>
      </c>
      <c r="I42" s="50">
        <f>I39-I40</f>
        <v>199</v>
      </c>
      <c r="J42" s="50">
        <f>J39-J40</f>
        <v>109</v>
      </c>
      <c r="K42" s="43">
        <f>E42+F42+G42+H42+I42+J42</f>
        <v>4734</v>
      </c>
    </row>
    <row r="43" spans="1:11">
      <c r="A43" s="21"/>
      <c r="B43" s="22"/>
      <c r="C43" s="23"/>
      <c r="D43" s="23"/>
      <c r="E43" s="39"/>
      <c r="F43" s="23"/>
      <c r="G43" s="23"/>
      <c r="H43" s="23"/>
      <c r="I43" s="23"/>
      <c r="J43" s="23"/>
      <c r="K43" s="37"/>
    </row>
    <row r="44" spans="1:11">
      <c r="A44" s="21" t="s">
        <v>14</v>
      </c>
      <c r="B44" s="35">
        <f>B42/$K$42</f>
        <v>8.9564850021123785E-2</v>
      </c>
      <c r="C44" s="35">
        <f t="shared" ref="C44:J44" si="2">C42/$K$42</f>
        <v>0.21588508660752007</v>
      </c>
      <c r="D44" s="35">
        <f t="shared" si="2"/>
        <v>0.31770173215040137</v>
      </c>
      <c r="E44" s="38">
        <f t="shared" si="2"/>
        <v>0.62315166877904515</v>
      </c>
      <c r="F44" s="35">
        <f t="shared" si="2"/>
        <v>0.13223489649345163</v>
      </c>
      <c r="G44" s="35">
        <f t="shared" si="2"/>
        <v>6.5483734685255604E-2</v>
      </c>
      <c r="H44" s="35">
        <f t="shared" si="2"/>
        <v>0.11406844106463879</v>
      </c>
      <c r="I44" s="35">
        <f t="shared" si="2"/>
        <v>4.2036332910857628E-2</v>
      </c>
      <c r="J44" s="35">
        <f t="shared" si="2"/>
        <v>2.3024926066751161E-2</v>
      </c>
      <c r="K44" s="41">
        <f>K42/$K$42</f>
        <v>1</v>
      </c>
    </row>
    <row r="45" spans="1:11">
      <c r="A45" s="21"/>
      <c r="B45" s="22"/>
      <c r="C45" s="23"/>
      <c r="D45" s="23"/>
      <c r="E45" s="39"/>
      <c r="F45" s="23"/>
      <c r="G45" s="23"/>
      <c r="H45" s="23"/>
      <c r="I45" s="23"/>
      <c r="J45" s="23"/>
      <c r="K45" s="37"/>
    </row>
    <row r="46" spans="1:11" ht="6.75" customHeight="1" thickBot="1">
      <c r="A46" s="18"/>
      <c r="B46" s="19"/>
      <c r="C46" s="19"/>
      <c r="D46" s="19"/>
      <c r="E46" s="40"/>
      <c r="F46" s="19"/>
      <c r="G46" s="19"/>
      <c r="H46" s="19"/>
      <c r="I46" s="19"/>
      <c r="J46" s="19"/>
      <c r="K46" s="34"/>
    </row>
    <row r="47" spans="1:11" ht="6.75" customHeight="1"/>
    <row r="48" spans="1:11">
      <c r="A48" s="56"/>
      <c r="B48" s="56"/>
      <c r="C48" s="56"/>
      <c r="D48" s="56"/>
      <c r="E48" s="57"/>
      <c r="F48" s="56"/>
      <c r="G48" s="56"/>
      <c r="H48" s="56"/>
      <c r="I48" s="56"/>
      <c r="J48" s="56"/>
      <c r="K48" s="57"/>
    </row>
    <row r="49" spans="1:11" ht="15.75">
      <c r="A49" s="52" t="s">
        <v>34</v>
      </c>
      <c r="B49" s="52"/>
      <c r="C49" s="52"/>
      <c r="D49" s="52"/>
      <c r="E49" s="53"/>
      <c r="F49" s="52"/>
      <c r="G49" s="52"/>
      <c r="H49" s="52"/>
      <c r="I49" s="52"/>
      <c r="J49" s="52"/>
      <c r="K49" s="53"/>
    </row>
    <row r="50" spans="1:11" ht="15.75">
      <c r="A50" s="52"/>
      <c r="B50" s="52"/>
      <c r="C50" s="52"/>
      <c r="D50" s="52"/>
      <c r="E50" s="53"/>
      <c r="F50" s="52"/>
      <c r="G50" s="52"/>
      <c r="H50" s="52"/>
      <c r="I50" s="52"/>
      <c r="J50" s="52"/>
      <c r="K50" s="53"/>
    </row>
    <row r="52" spans="1:11">
      <c r="A52" s="24" t="s">
        <v>21</v>
      </c>
      <c r="B52" s="25"/>
      <c r="C52" s="26"/>
      <c r="D52" s="26"/>
      <c r="E52" s="27" t="s">
        <v>23</v>
      </c>
      <c r="F52" s="26"/>
      <c r="G52" s="26"/>
      <c r="H52" s="26"/>
      <c r="I52" s="26"/>
      <c r="J52" s="26"/>
      <c r="K52" s="28" t="s">
        <v>25</v>
      </c>
    </row>
    <row r="53" spans="1:11">
      <c r="A53" s="30" t="s">
        <v>22</v>
      </c>
      <c r="B53" s="31" t="s">
        <v>2</v>
      </c>
      <c r="C53" s="32" t="s">
        <v>3</v>
      </c>
      <c r="D53" s="32" t="s">
        <v>4</v>
      </c>
      <c r="E53" s="33" t="s">
        <v>24</v>
      </c>
      <c r="F53" s="32" t="s">
        <v>5</v>
      </c>
      <c r="G53" s="32" t="s">
        <v>6</v>
      </c>
      <c r="H53" s="32" t="s">
        <v>7</v>
      </c>
      <c r="I53" s="32" t="s">
        <v>8</v>
      </c>
      <c r="J53" s="32" t="s">
        <v>9</v>
      </c>
      <c r="K53" s="34" t="s">
        <v>23</v>
      </c>
    </row>
    <row r="54" spans="1:11">
      <c r="A54" s="20"/>
      <c r="B54" s="22"/>
      <c r="C54" s="23"/>
      <c r="D54" s="23"/>
      <c r="E54" s="39"/>
      <c r="F54" s="23"/>
      <c r="G54" s="23"/>
      <c r="H54" s="23"/>
      <c r="I54" s="23"/>
      <c r="J54" s="23"/>
      <c r="K54" s="37"/>
    </row>
    <row r="55" spans="1:11">
      <c r="A55" s="21" t="s">
        <v>26</v>
      </c>
      <c r="B55" s="46">
        <v>518</v>
      </c>
      <c r="C55" s="47">
        <v>1044</v>
      </c>
      <c r="D55" s="47">
        <v>1441</v>
      </c>
      <c r="E55" s="42">
        <f>SUM(B55:D55)</f>
        <v>3003</v>
      </c>
      <c r="F55" s="47">
        <v>571</v>
      </c>
      <c r="G55" s="47">
        <v>318</v>
      </c>
      <c r="H55" s="47">
        <f>33+483</f>
        <v>516</v>
      </c>
      <c r="I55" s="47">
        <v>206</v>
      </c>
      <c r="J55" s="47">
        <v>94</v>
      </c>
      <c r="K55" s="43">
        <f>E55+F55+G55+H55+I55+J55</f>
        <v>4708</v>
      </c>
    </row>
    <row r="56" spans="1:11">
      <c r="A56" s="21" t="s">
        <v>27</v>
      </c>
      <c r="B56" s="48">
        <v>28</v>
      </c>
      <c r="C56" s="49">
        <v>18</v>
      </c>
      <c r="D56" s="49">
        <v>4</v>
      </c>
      <c r="E56" s="44">
        <f>SUM(B56:D56)</f>
        <v>50</v>
      </c>
      <c r="F56" s="49">
        <v>8</v>
      </c>
      <c r="G56" s="49">
        <v>5</v>
      </c>
      <c r="H56" s="49">
        <f>2+30</f>
        <v>32</v>
      </c>
      <c r="I56" s="49">
        <v>22</v>
      </c>
      <c r="J56" s="49">
        <v>0</v>
      </c>
      <c r="K56" s="43">
        <f>E56+F56+G56+H56+I56+J56</f>
        <v>117</v>
      </c>
    </row>
    <row r="57" spans="1:11">
      <c r="A57" s="21"/>
      <c r="B57" s="50"/>
      <c r="C57" s="51"/>
      <c r="D57" s="51"/>
      <c r="E57" s="45"/>
      <c r="F57" s="51"/>
      <c r="G57" s="51"/>
      <c r="H57" s="51"/>
      <c r="I57" s="51"/>
      <c r="J57" s="51"/>
      <c r="K57" s="43"/>
    </row>
    <row r="58" spans="1:11">
      <c r="A58" s="21" t="s">
        <v>28</v>
      </c>
      <c r="B58" s="50">
        <f>B55-B56</f>
        <v>490</v>
      </c>
      <c r="C58" s="50">
        <f>C55-C56</f>
        <v>1026</v>
      </c>
      <c r="D58" s="50">
        <f>D55-D56</f>
        <v>1437</v>
      </c>
      <c r="E58" s="45">
        <f>SUM(B58:D58)</f>
        <v>2953</v>
      </c>
      <c r="F58" s="50">
        <f>F55-F56</f>
        <v>563</v>
      </c>
      <c r="G58" s="50">
        <f>G55-G56</f>
        <v>313</v>
      </c>
      <c r="H58" s="50">
        <f>H55-H56</f>
        <v>484</v>
      </c>
      <c r="I58" s="50">
        <f>I55-I56</f>
        <v>184</v>
      </c>
      <c r="J58" s="50">
        <f>J55-J56</f>
        <v>94</v>
      </c>
      <c r="K58" s="43">
        <f>E58+F58+G58+H58+I58+J58</f>
        <v>4591</v>
      </c>
    </row>
    <row r="59" spans="1:11">
      <c r="A59" s="21"/>
      <c r="B59" s="22"/>
      <c r="C59" s="23"/>
      <c r="D59" s="23"/>
      <c r="E59" s="39"/>
      <c r="F59" s="23"/>
      <c r="G59" s="23"/>
      <c r="H59" s="23"/>
      <c r="I59" s="23"/>
      <c r="J59" s="23"/>
      <c r="K59" s="37"/>
    </row>
    <row r="60" spans="1:11">
      <c r="A60" s="21" t="s">
        <v>14</v>
      </c>
      <c r="B60" s="35">
        <f>B58/$K$58</f>
        <v>0.10673055979089523</v>
      </c>
      <c r="C60" s="35">
        <f t="shared" ref="C60:K60" si="3">C58/$K$58</f>
        <v>0.22348072315399695</v>
      </c>
      <c r="D60" s="35">
        <f t="shared" si="3"/>
        <v>0.31300370289697232</v>
      </c>
      <c r="E60" s="38">
        <f>E58/$K$58</f>
        <v>0.64321498584186454</v>
      </c>
      <c r="F60" s="35">
        <f t="shared" si="3"/>
        <v>0.12263123502504901</v>
      </c>
      <c r="G60" s="35">
        <f t="shared" si="3"/>
        <v>6.8176867784796341E-2</v>
      </c>
      <c r="H60" s="35">
        <f t="shared" si="3"/>
        <v>0.10542365497712916</v>
      </c>
      <c r="I60" s="35">
        <f t="shared" si="3"/>
        <v>4.0078414288825963E-2</v>
      </c>
      <c r="J60" s="35">
        <f>J58/$K$58</f>
        <v>2.0474842082335003E-2</v>
      </c>
      <c r="K60" s="41">
        <f t="shared" si="3"/>
        <v>1</v>
      </c>
    </row>
    <row r="61" spans="1:11">
      <c r="A61" s="21"/>
      <c r="B61" s="22"/>
      <c r="C61" s="23"/>
      <c r="D61" s="23"/>
      <c r="E61" s="39"/>
      <c r="F61" s="23"/>
      <c r="G61" s="23"/>
      <c r="H61" s="23"/>
      <c r="I61" s="23"/>
      <c r="J61" s="23"/>
      <c r="K61" s="37"/>
    </row>
    <row r="62" spans="1:11" ht="6.75" customHeight="1">
      <c r="A62" s="18"/>
      <c r="B62" s="19"/>
      <c r="C62" s="19"/>
      <c r="D62" s="19"/>
      <c r="E62" s="40"/>
      <c r="F62" s="19"/>
      <c r="G62" s="19"/>
      <c r="H62" s="19"/>
      <c r="I62" s="19"/>
      <c r="J62" s="19"/>
      <c r="K62" s="34"/>
    </row>
    <row r="63" spans="1:11" ht="6.75" customHeight="1"/>
    <row r="64" spans="1:11">
      <c r="A64" s="56"/>
      <c r="B64" s="56"/>
      <c r="C64" s="56"/>
      <c r="D64" s="56"/>
      <c r="E64" s="57"/>
      <c r="F64" s="56"/>
      <c r="G64" s="56"/>
      <c r="H64" s="56"/>
      <c r="I64" s="56"/>
      <c r="J64" s="56"/>
      <c r="K64" s="57"/>
    </row>
    <row r="65" spans="1:11" ht="15.75">
      <c r="A65" s="52" t="s">
        <v>33</v>
      </c>
      <c r="B65" s="52"/>
      <c r="C65" s="52"/>
      <c r="D65" s="52"/>
      <c r="E65" s="53"/>
      <c r="F65" s="52"/>
      <c r="G65" s="52"/>
      <c r="H65" s="52"/>
      <c r="I65" s="52"/>
      <c r="J65" s="52"/>
      <c r="K65" s="53"/>
    </row>
    <row r="66" spans="1:11" ht="15.75">
      <c r="A66" s="52"/>
      <c r="B66" s="52"/>
      <c r="C66" s="52"/>
      <c r="D66" s="52"/>
      <c r="E66" s="53"/>
      <c r="F66" s="52"/>
      <c r="G66" s="52"/>
      <c r="H66" s="52"/>
      <c r="I66" s="52"/>
      <c r="J66" s="52"/>
      <c r="K66" s="53"/>
    </row>
    <row r="68" spans="1:11">
      <c r="A68" s="24" t="s">
        <v>21</v>
      </c>
      <c r="B68" s="25"/>
      <c r="C68" s="26"/>
      <c r="D68" s="26"/>
      <c r="E68" s="27" t="s">
        <v>23</v>
      </c>
      <c r="F68" s="26"/>
      <c r="G68" s="26"/>
      <c r="H68" s="26"/>
      <c r="I68" s="26"/>
      <c r="J68" s="26"/>
      <c r="K68" s="28" t="s">
        <v>25</v>
      </c>
    </row>
    <row r="69" spans="1:11">
      <c r="A69" s="30" t="s">
        <v>22</v>
      </c>
      <c r="B69" s="31" t="s">
        <v>2</v>
      </c>
      <c r="C69" s="32" t="s">
        <v>3</v>
      </c>
      <c r="D69" s="32" t="s">
        <v>4</v>
      </c>
      <c r="E69" s="33" t="s">
        <v>24</v>
      </c>
      <c r="F69" s="32" t="s">
        <v>5</v>
      </c>
      <c r="G69" s="32" t="s">
        <v>6</v>
      </c>
      <c r="H69" s="32" t="s">
        <v>7</v>
      </c>
      <c r="I69" s="32" t="s">
        <v>8</v>
      </c>
      <c r="J69" s="32" t="s">
        <v>9</v>
      </c>
      <c r="K69" s="34" t="s">
        <v>23</v>
      </c>
    </row>
    <row r="70" spans="1:11">
      <c r="A70" s="20"/>
      <c r="B70" s="22"/>
      <c r="C70" s="23"/>
      <c r="D70" s="23"/>
      <c r="E70" s="39"/>
      <c r="F70" s="23"/>
      <c r="G70" s="23"/>
      <c r="H70" s="23"/>
      <c r="I70" s="23"/>
      <c r="J70" s="23"/>
      <c r="K70" s="37"/>
    </row>
    <row r="71" spans="1:11">
      <c r="A71" s="21" t="s">
        <v>26</v>
      </c>
      <c r="B71" s="46">
        <v>459</v>
      </c>
      <c r="C71" s="47">
        <v>973</v>
      </c>
      <c r="D71" s="47">
        <v>1368</v>
      </c>
      <c r="E71" s="42">
        <f>SUM(B71:D71)</f>
        <v>2800</v>
      </c>
      <c r="F71" s="47">
        <v>567</v>
      </c>
      <c r="G71" s="47">
        <v>347</v>
      </c>
      <c r="H71" s="47">
        <f>29+464</f>
        <v>493</v>
      </c>
      <c r="I71" s="47">
        <v>182</v>
      </c>
      <c r="J71" s="47">
        <v>86</v>
      </c>
      <c r="K71" s="43">
        <f>E71+F71+G71+H71+I71+J71</f>
        <v>4475</v>
      </c>
    </row>
    <row r="72" spans="1:11">
      <c r="A72" s="21" t="s">
        <v>27</v>
      </c>
      <c r="B72" s="48">
        <v>21</v>
      </c>
      <c r="C72" s="49">
        <v>18</v>
      </c>
      <c r="D72" s="49">
        <v>10</v>
      </c>
      <c r="E72" s="44">
        <f>SUM(B72:D72)</f>
        <v>49</v>
      </c>
      <c r="F72" s="49">
        <v>5</v>
      </c>
      <c r="G72" s="49">
        <v>8</v>
      </c>
      <c r="H72" s="49">
        <f>1+30</f>
        <v>31</v>
      </c>
      <c r="I72" s="49">
        <v>22</v>
      </c>
      <c r="J72" s="49">
        <v>0</v>
      </c>
      <c r="K72" s="43">
        <f>E72+F72+G72+H72+I72+J72</f>
        <v>115</v>
      </c>
    </row>
    <row r="73" spans="1:11">
      <c r="A73" s="21"/>
      <c r="B73" s="50"/>
      <c r="C73" s="51"/>
      <c r="D73" s="51"/>
      <c r="E73" s="45"/>
      <c r="F73" s="51"/>
      <c r="G73" s="51"/>
      <c r="H73" s="51"/>
      <c r="I73" s="51"/>
      <c r="J73" s="51"/>
      <c r="K73" s="43"/>
    </row>
    <row r="74" spans="1:11">
      <c r="A74" s="21" t="s">
        <v>28</v>
      </c>
      <c r="B74" s="50">
        <f>B71-B72</f>
        <v>438</v>
      </c>
      <c r="C74" s="50">
        <f>C71-C72</f>
        <v>955</v>
      </c>
      <c r="D74" s="50">
        <f>D71-D72</f>
        <v>1358</v>
      </c>
      <c r="E74" s="45">
        <f>SUM(B74:D74)</f>
        <v>2751</v>
      </c>
      <c r="F74" s="50">
        <f>F71-F72</f>
        <v>562</v>
      </c>
      <c r="G74" s="50">
        <f>G71-G72</f>
        <v>339</v>
      </c>
      <c r="H74" s="50">
        <f>H71-H72</f>
        <v>462</v>
      </c>
      <c r="I74" s="50">
        <f>I71-I72</f>
        <v>160</v>
      </c>
      <c r="J74" s="50">
        <f>J71-J72</f>
        <v>86</v>
      </c>
      <c r="K74" s="43">
        <f>E74+F74+G74+H74+I74+J74</f>
        <v>4360</v>
      </c>
    </row>
    <row r="75" spans="1:11">
      <c r="A75" s="21"/>
      <c r="B75" s="22"/>
      <c r="C75" s="23"/>
      <c r="D75" s="23"/>
      <c r="E75" s="39"/>
      <c r="F75" s="23"/>
      <c r="G75" s="23"/>
      <c r="H75" s="23"/>
      <c r="I75" s="23"/>
      <c r="J75" s="23"/>
      <c r="K75" s="37"/>
    </row>
    <row r="76" spans="1:11">
      <c r="A76" s="21" t="s">
        <v>14</v>
      </c>
      <c r="B76" s="35">
        <f>B74/$K$74</f>
        <v>0.10045871559633028</v>
      </c>
      <c r="C76" s="35">
        <f t="shared" ref="C76:K76" si="4">C74/$K$74</f>
        <v>0.21903669724770641</v>
      </c>
      <c r="D76" s="35">
        <f t="shared" si="4"/>
        <v>0.31146788990825686</v>
      </c>
      <c r="E76" s="38">
        <f t="shared" si="4"/>
        <v>0.63096330275229362</v>
      </c>
      <c r="F76" s="35">
        <f t="shared" si="4"/>
        <v>0.12889908256880733</v>
      </c>
      <c r="G76" s="35">
        <f t="shared" si="4"/>
        <v>7.7752293577981649E-2</v>
      </c>
      <c r="H76" s="35">
        <f t="shared" si="4"/>
        <v>0.10596330275229358</v>
      </c>
      <c r="I76" s="35">
        <f t="shared" si="4"/>
        <v>3.669724770642202E-2</v>
      </c>
      <c r="J76" s="35">
        <f t="shared" si="4"/>
        <v>1.9724770642201836E-2</v>
      </c>
      <c r="K76" s="41">
        <f t="shared" si="4"/>
        <v>1</v>
      </c>
    </row>
    <row r="77" spans="1:11">
      <c r="A77" s="21"/>
      <c r="B77" s="22"/>
      <c r="C77" s="23"/>
      <c r="D77" s="23"/>
      <c r="E77" s="39"/>
      <c r="F77" s="23"/>
      <c r="G77" s="23"/>
      <c r="H77" s="23"/>
      <c r="I77" s="23"/>
      <c r="J77" s="23"/>
      <c r="K77" s="37"/>
    </row>
    <row r="78" spans="1:11" ht="6.75" customHeight="1">
      <c r="A78" s="18"/>
      <c r="B78" s="19"/>
      <c r="C78" s="19"/>
      <c r="D78" s="19"/>
      <c r="E78" s="40"/>
      <c r="F78" s="19"/>
      <c r="G78" s="19"/>
      <c r="H78" s="19"/>
      <c r="I78" s="19"/>
      <c r="J78" s="19"/>
      <c r="K78" s="34"/>
    </row>
    <row r="79" spans="1:11" ht="6.75" customHeight="1"/>
    <row r="80" spans="1:11">
      <c r="A80" s="56"/>
      <c r="B80" s="56"/>
      <c r="C80" s="56"/>
      <c r="D80" s="56"/>
      <c r="E80" s="57"/>
      <c r="F80" s="56"/>
      <c r="G80" s="56"/>
      <c r="H80" s="56"/>
      <c r="I80" s="56"/>
      <c r="J80" s="56"/>
      <c r="K80" s="57"/>
    </row>
    <row r="81" spans="1:11" ht="15.75">
      <c r="A81" s="52" t="s">
        <v>32</v>
      </c>
      <c r="B81" s="52"/>
      <c r="C81" s="52"/>
      <c r="D81" s="52"/>
      <c r="E81" s="53"/>
      <c r="F81" s="52"/>
      <c r="G81" s="52"/>
      <c r="H81" s="52"/>
      <c r="I81" s="52"/>
      <c r="J81" s="52"/>
      <c r="K81" s="53"/>
    </row>
    <row r="82" spans="1:11" ht="15.75">
      <c r="A82" s="52"/>
      <c r="B82" s="52"/>
      <c r="C82" s="52"/>
      <c r="D82" s="52"/>
      <c r="E82" s="53"/>
      <c r="F82" s="52"/>
      <c r="G82" s="52"/>
      <c r="H82" s="52"/>
      <c r="I82" s="52"/>
      <c r="J82" s="52"/>
      <c r="K82" s="53"/>
    </row>
    <row r="84" spans="1:11">
      <c r="A84" s="24" t="s">
        <v>21</v>
      </c>
      <c r="B84" s="25"/>
      <c r="C84" s="26"/>
      <c r="D84" s="26"/>
      <c r="E84" s="27" t="s">
        <v>23</v>
      </c>
      <c r="F84" s="26"/>
      <c r="G84" s="26"/>
      <c r="H84" s="26"/>
      <c r="I84" s="26"/>
      <c r="J84" s="26"/>
      <c r="K84" s="28" t="s">
        <v>25</v>
      </c>
    </row>
    <row r="85" spans="1:11">
      <c r="A85" s="30" t="s">
        <v>22</v>
      </c>
      <c r="B85" s="31" t="s">
        <v>2</v>
      </c>
      <c r="C85" s="32" t="s">
        <v>3</v>
      </c>
      <c r="D85" s="32" t="s">
        <v>4</v>
      </c>
      <c r="E85" s="33" t="s">
        <v>24</v>
      </c>
      <c r="F85" s="32" t="s">
        <v>5</v>
      </c>
      <c r="G85" s="32" t="s">
        <v>6</v>
      </c>
      <c r="H85" s="32" t="s">
        <v>7</v>
      </c>
      <c r="I85" s="32" t="s">
        <v>8</v>
      </c>
      <c r="J85" s="32" t="s">
        <v>9</v>
      </c>
      <c r="K85" s="34" t="s">
        <v>23</v>
      </c>
    </row>
    <row r="86" spans="1:11">
      <c r="A86" s="20"/>
      <c r="B86" s="22"/>
      <c r="C86" s="23"/>
      <c r="D86" s="23"/>
      <c r="E86" s="39"/>
      <c r="F86" s="23"/>
      <c r="G86" s="23"/>
      <c r="H86" s="23"/>
      <c r="I86" s="23"/>
      <c r="J86" s="23"/>
      <c r="K86" s="37"/>
    </row>
    <row r="87" spans="1:11">
      <c r="A87" s="21" t="s">
        <v>26</v>
      </c>
      <c r="B87" s="46">
        <v>487</v>
      </c>
      <c r="C87" s="47">
        <v>911</v>
      </c>
      <c r="D87" s="47">
        <v>1383</v>
      </c>
      <c r="E87" s="42">
        <f>SUM(B87:D87)</f>
        <v>2781</v>
      </c>
      <c r="F87" s="47">
        <v>560</v>
      </c>
      <c r="G87" s="47">
        <v>337</v>
      </c>
      <c r="H87" s="47">
        <f>25+432</f>
        <v>457</v>
      </c>
      <c r="I87" s="47">
        <v>172</v>
      </c>
      <c r="J87" s="47">
        <v>76</v>
      </c>
      <c r="K87" s="43">
        <f>E87+F87+G87+H87+I87+J87</f>
        <v>4383</v>
      </c>
    </row>
    <row r="88" spans="1:11">
      <c r="A88" s="21" t="s">
        <v>27</v>
      </c>
      <c r="B88" s="48">
        <v>19</v>
      </c>
      <c r="C88" s="49">
        <v>23</v>
      </c>
      <c r="D88" s="49">
        <v>4</v>
      </c>
      <c r="E88" s="44">
        <f>SUM(B88:D88)</f>
        <v>46</v>
      </c>
      <c r="F88" s="49">
        <v>3</v>
      </c>
      <c r="G88" s="49">
        <v>12</v>
      </c>
      <c r="H88" s="49">
        <v>25</v>
      </c>
      <c r="I88" s="49">
        <v>22</v>
      </c>
      <c r="J88" s="49">
        <v>0</v>
      </c>
      <c r="K88" s="43">
        <f>E88+F88+G88+H88+I88+J88</f>
        <v>108</v>
      </c>
    </row>
    <row r="89" spans="1:11">
      <c r="A89" s="21"/>
      <c r="B89" s="50"/>
      <c r="C89" s="51"/>
      <c r="D89" s="51"/>
      <c r="E89" s="45"/>
      <c r="F89" s="51"/>
      <c r="G89" s="51"/>
      <c r="H89" s="51"/>
      <c r="I89" s="51"/>
      <c r="J89" s="51"/>
      <c r="K89" s="43"/>
    </row>
    <row r="90" spans="1:11">
      <c r="A90" s="21" t="s">
        <v>28</v>
      </c>
      <c r="B90" s="50">
        <f>B87-B88</f>
        <v>468</v>
      </c>
      <c r="C90" s="50">
        <f>C87-C88</f>
        <v>888</v>
      </c>
      <c r="D90" s="50">
        <f>D87-D88</f>
        <v>1379</v>
      </c>
      <c r="E90" s="45">
        <f>SUM(B90:D90)</f>
        <v>2735</v>
      </c>
      <c r="F90" s="50">
        <f>F87-F88</f>
        <v>557</v>
      </c>
      <c r="G90" s="50">
        <f>G87-G88</f>
        <v>325</v>
      </c>
      <c r="H90" s="50">
        <f>H87-H88</f>
        <v>432</v>
      </c>
      <c r="I90" s="50">
        <f>I87-I88</f>
        <v>150</v>
      </c>
      <c r="J90" s="50">
        <f>J87-J88</f>
        <v>76</v>
      </c>
      <c r="K90" s="43">
        <f>E90+F90+G90+H90+I90+J90</f>
        <v>4275</v>
      </c>
    </row>
    <row r="91" spans="1:11">
      <c r="A91" s="21"/>
      <c r="B91" s="22"/>
      <c r="C91" s="23"/>
      <c r="D91" s="23"/>
      <c r="E91" s="39"/>
      <c r="F91" s="23"/>
      <c r="G91" s="23"/>
      <c r="H91" s="23"/>
      <c r="I91" s="23"/>
      <c r="J91" s="23"/>
      <c r="K91" s="37"/>
    </row>
    <row r="92" spans="1:11">
      <c r="A92" s="21" t="s">
        <v>14</v>
      </c>
      <c r="B92" s="35">
        <f>B90/$K$90</f>
        <v>0.10947368421052632</v>
      </c>
      <c r="C92" s="35">
        <f t="shared" ref="C92:J92" si="5">C90/$K$90</f>
        <v>0.20771929824561403</v>
      </c>
      <c r="D92" s="35">
        <f t="shared" si="5"/>
        <v>0.32257309941520468</v>
      </c>
      <c r="E92" s="38">
        <f t="shared" si="5"/>
        <v>0.63976608187134498</v>
      </c>
      <c r="F92" s="35">
        <f t="shared" si="5"/>
        <v>0.13029239766081871</v>
      </c>
      <c r="G92" s="35">
        <f t="shared" si="5"/>
        <v>7.6023391812865493E-2</v>
      </c>
      <c r="H92" s="35">
        <f t="shared" si="5"/>
        <v>0.10105263157894737</v>
      </c>
      <c r="I92" s="35">
        <f>I90/$K$90</f>
        <v>3.5087719298245612E-2</v>
      </c>
      <c r="J92" s="35">
        <f t="shared" si="5"/>
        <v>1.7777777777777778E-2</v>
      </c>
      <c r="K92" s="41">
        <f>K90/K90</f>
        <v>1</v>
      </c>
    </row>
    <row r="93" spans="1:11">
      <c r="A93" s="21"/>
      <c r="B93" s="22"/>
      <c r="C93" s="23"/>
      <c r="D93" s="23"/>
      <c r="E93" s="39"/>
      <c r="F93" s="23"/>
      <c r="G93" s="23"/>
      <c r="H93" s="23"/>
      <c r="I93" s="23"/>
      <c r="J93" s="23"/>
      <c r="K93" s="37"/>
    </row>
    <row r="94" spans="1:11" ht="6.75" customHeight="1">
      <c r="A94" s="18"/>
      <c r="B94" s="19"/>
      <c r="C94" s="19"/>
      <c r="D94" s="19"/>
      <c r="E94" s="40"/>
      <c r="F94" s="19"/>
      <c r="G94" s="19"/>
      <c r="H94" s="19"/>
      <c r="I94" s="19"/>
      <c r="J94" s="19"/>
      <c r="K94" s="34"/>
    </row>
    <row r="95" spans="1:11" ht="6.75" customHeight="1"/>
    <row r="96" spans="1:11">
      <c r="A96" s="56"/>
      <c r="B96" s="56"/>
      <c r="C96" s="56"/>
      <c r="D96" s="56"/>
      <c r="E96" s="57"/>
      <c r="F96" s="56"/>
      <c r="G96" s="56"/>
      <c r="H96" s="56"/>
      <c r="I96" s="56"/>
      <c r="J96" s="56"/>
      <c r="K96" s="57"/>
    </row>
    <row r="97" spans="1:11" ht="15.75">
      <c r="A97" s="52" t="s">
        <v>31</v>
      </c>
      <c r="B97" s="52"/>
      <c r="C97" s="52"/>
      <c r="D97" s="52"/>
      <c r="E97" s="53"/>
      <c r="F97" s="52"/>
      <c r="G97" s="52"/>
      <c r="H97" s="52"/>
      <c r="I97" s="52"/>
      <c r="J97" s="52"/>
      <c r="K97" s="53"/>
    </row>
    <row r="98" spans="1:11" ht="15.75">
      <c r="A98" s="52"/>
      <c r="B98" s="52"/>
      <c r="C98" s="52"/>
      <c r="D98" s="52"/>
      <c r="E98" s="53"/>
      <c r="F98" s="52"/>
      <c r="G98" s="52"/>
      <c r="H98" s="52"/>
      <c r="I98" s="52"/>
      <c r="J98" s="52"/>
      <c r="K98" s="53"/>
    </row>
    <row r="100" spans="1:11">
      <c r="A100" s="24" t="s">
        <v>21</v>
      </c>
      <c r="B100" s="25"/>
      <c r="C100" s="26"/>
      <c r="D100" s="26"/>
      <c r="E100" s="27" t="s">
        <v>23</v>
      </c>
      <c r="F100" s="26"/>
      <c r="G100" s="26"/>
      <c r="H100" s="26"/>
      <c r="I100" s="26"/>
      <c r="J100" s="26"/>
      <c r="K100" s="28" t="s">
        <v>25</v>
      </c>
    </row>
    <row r="101" spans="1:11">
      <c r="A101" s="30" t="s">
        <v>22</v>
      </c>
      <c r="B101" s="31" t="s">
        <v>2</v>
      </c>
      <c r="C101" s="32" t="s">
        <v>3</v>
      </c>
      <c r="D101" s="32" t="s">
        <v>4</v>
      </c>
      <c r="E101" s="33" t="s">
        <v>24</v>
      </c>
      <c r="F101" s="32" t="s">
        <v>5</v>
      </c>
      <c r="G101" s="32" t="s">
        <v>6</v>
      </c>
      <c r="H101" s="32" t="s">
        <v>7</v>
      </c>
      <c r="I101" s="32" t="s">
        <v>8</v>
      </c>
      <c r="J101" s="32" t="s">
        <v>9</v>
      </c>
      <c r="K101" s="34" t="s">
        <v>23</v>
      </c>
    </row>
    <row r="102" spans="1:11">
      <c r="A102" s="20"/>
      <c r="B102" s="22"/>
      <c r="C102" s="23"/>
      <c r="D102" s="23"/>
      <c r="E102" s="39"/>
      <c r="F102" s="23"/>
      <c r="G102" s="23"/>
      <c r="H102" s="23"/>
      <c r="I102" s="23"/>
      <c r="J102" s="23"/>
      <c r="K102" s="37"/>
    </row>
    <row r="103" spans="1:11">
      <c r="A103" s="21" t="s">
        <v>26</v>
      </c>
      <c r="B103" s="46">
        <v>496</v>
      </c>
      <c r="C103" s="47">
        <v>895</v>
      </c>
      <c r="D103" s="47">
        <v>1328</v>
      </c>
      <c r="E103" s="42">
        <f>SUM(B103:D103)</f>
        <v>2719</v>
      </c>
      <c r="F103" s="47">
        <v>532</v>
      </c>
      <c r="G103" s="47">
        <v>336</v>
      </c>
      <c r="H103" s="47">
        <f>16+396</f>
        <v>412</v>
      </c>
      <c r="I103" s="47">
        <v>153</v>
      </c>
      <c r="J103" s="47">
        <v>88</v>
      </c>
      <c r="K103" s="43">
        <f>E103+F103+G103+H103+I103+J103</f>
        <v>4240</v>
      </c>
    </row>
    <row r="104" spans="1:11">
      <c r="A104" s="21" t="s">
        <v>27</v>
      </c>
      <c r="B104" s="48">
        <v>23</v>
      </c>
      <c r="C104" s="49">
        <v>18</v>
      </c>
      <c r="D104" s="49">
        <v>5</v>
      </c>
      <c r="E104" s="44">
        <f>SUM(B104:D104)</f>
        <v>46</v>
      </c>
      <c r="F104" s="49">
        <v>2</v>
      </c>
      <c r="G104" s="49">
        <v>14</v>
      </c>
      <c r="H104" s="49">
        <f>2+22</f>
        <v>24</v>
      </c>
      <c r="I104" s="49">
        <v>22</v>
      </c>
      <c r="J104" s="49">
        <v>0</v>
      </c>
      <c r="K104" s="43">
        <f>E104+F104+G104+H104+I104+J104</f>
        <v>108</v>
      </c>
    </row>
    <row r="105" spans="1:11">
      <c r="A105" s="21"/>
      <c r="B105" s="50"/>
      <c r="C105" s="51"/>
      <c r="D105" s="51"/>
      <c r="E105" s="45"/>
      <c r="F105" s="51"/>
      <c r="G105" s="51"/>
      <c r="H105" s="51"/>
      <c r="I105" s="51"/>
      <c r="J105" s="51"/>
      <c r="K105" s="43"/>
    </row>
    <row r="106" spans="1:11">
      <c r="A106" s="21" t="s">
        <v>28</v>
      </c>
      <c r="B106" s="50">
        <f>B103-B104</f>
        <v>473</v>
      </c>
      <c r="C106" s="50">
        <f>C103-C104</f>
        <v>877</v>
      </c>
      <c r="D106" s="50">
        <f>D103-D104</f>
        <v>1323</v>
      </c>
      <c r="E106" s="45">
        <f>SUM(B106:D106)</f>
        <v>2673</v>
      </c>
      <c r="F106" s="50">
        <f>F103-F104</f>
        <v>530</v>
      </c>
      <c r="G106" s="50">
        <f>G103-G104</f>
        <v>322</v>
      </c>
      <c r="H106" s="50">
        <f>H103-H104</f>
        <v>388</v>
      </c>
      <c r="I106" s="50">
        <f>I103-I104</f>
        <v>131</v>
      </c>
      <c r="J106" s="50">
        <f>J103-J104</f>
        <v>88</v>
      </c>
      <c r="K106" s="43">
        <f>E106+F106+G106+H106+I106+J106</f>
        <v>4132</v>
      </c>
    </row>
    <row r="107" spans="1:11">
      <c r="A107" s="21"/>
      <c r="B107" s="22"/>
      <c r="C107" s="23"/>
      <c r="D107" s="23"/>
      <c r="E107" s="39"/>
      <c r="F107" s="23"/>
      <c r="G107" s="23"/>
      <c r="H107" s="23"/>
      <c r="I107" s="23"/>
      <c r="J107" s="23"/>
      <c r="K107" s="37"/>
    </row>
    <row r="108" spans="1:11">
      <c r="A108" s="21" t="s">
        <v>14</v>
      </c>
      <c r="B108" s="35">
        <f>B106/$K$106</f>
        <v>0.11447241045498548</v>
      </c>
      <c r="C108" s="35">
        <f t="shared" ref="C108:K108" si="6">C106/$K$106</f>
        <v>0.2122458857696031</v>
      </c>
      <c r="D108" s="35">
        <f t="shared" si="6"/>
        <v>0.32018393030009679</v>
      </c>
      <c r="E108" s="38">
        <f t="shared" si="6"/>
        <v>0.64690222652468543</v>
      </c>
      <c r="F108" s="35">
        <f t="shared" si="6"/>
        <v>0.12826718296224587</v>
      </c>
      <c r="G108" s="35">
        <f t="shared" si="6"/>
        <v>7.7928363988383348E-2</v>
      </c>
      <c r="H108" s="35">
        <f t="shared" si="6"/>
        <v>9.3901258470474341E-2</v>
      </c>
      <c r="I108" s="35">
        <f t="shared" si="6"/>
        <v>3.1703775411423038E-2</v>
      </c>
      <c r="J108" s="35">
        <f t="shared" si="6"/>
        <v>2.1297192642787996E-2</v>
      </c>
      <c r="K108" s="41">
        <f t="shared" si="6"/>
        <v>1</v>
      </c>
    </row>
    <row r="109" spans="1:11">
      <c r="A109" s="21"/>
      <c r="B109" s="22"/>
      <c r="C109" s="23"/>
      <c r="D109" s="23"/>
      <c r="E109" s="39"/>
      <c r="F109" s="23"/>
      <c r="G109" s="23"/>
      <c r="H109" s="23"/>
      <c r="I109" s="23"/>
      <c r="J109" s="23"/>
      <c r="K109" s="37"/>
    </row>
    <row r="110" spans="1:11" ht="6.75" customHeight="1">
      <c r="A110" s="18"/>
      <c r="B110" s="19"/>
      <c r="C110" s="19"/>
      <c r="D110" s="19"/>
      <c r="E110" s="40"/>
      <c r="F110" s="19"/>
      <c r="G110" s="19"/>
      <c r="H110" s="19"/>
      <c r="I110" s="19"/>
      <c r="J110" s="19"/>
      <c r="K110" s="34"/>
    </row>
    <row r="111" spans="1:11" ht="6.75" customHeight="1"/>
    <row r="112" spans="1:11">
      <c r="A112" s="56"/>
      <c r="B112" s="56"/>
      <c r="C112" s="56"/>
      <c r="D112" s="56"/>
      <c r="E112" s="57"/>
      <c r="F112" s="56"/>
      <c r="G112" s="56"/>
      <c r="H112" s="56"/>
      <c r="I112" s="56"/>
      <c r="J112" s="56"/>
      <c r="K112" s="57"/>
    </row>
    <row r="114" spans="1:11" s="52" customFormat="1" ht="15.75">
      <c r="A114" s="52" t="s">
        <v>29</v>
      </c>
      <c r="E114" s="53"/>
      <c r="K114" s="53"/>
    </row>
    <row r="115" spans="1:11" s="52" customFormat="1" ht="6" customHeight="1">
      <c r="E115" s="53"/>
      <c r="K115" s="53"/>
    </row>
    <row r="116" spans="1:11" ht="6" customHeight="1"/>
    <row r="117" spans="1:11" s="29" customFormat="1">
      <c r="A117" s="24" t="s">
        <v>21</v>
      </c>
      <c r="B117" s="25"/>
      <c r="C117" s="26"/>
      <c r="D117" s="26"/>
      <c r="E117" s="27" t="s">
        <v>23</v>
      </c>
      <c r="F117" s="26"/>
      <c r="G117" s="26"/>
      <c r="H117" s="26"/>
      <c r="I117" s="26"/>
      <c r="J117" s="26"/>
      <c r="K117" s="28" t="s">
        <v>25</v>
      </c>
    </row>
    <row r="118" spans="1:11" s="29" customFormat="1">
      <c r="A118" s="30" t="s">
        <v>22</v>
      </c>
      <c r="B118" s="31" t="s">
        <v>2</v>
      </c>
      <c r="C118" s="32" t="s">
        <v>3</v>
      </c>
      <c r="D118" s="32" t="s">
        <v>4</v>
      </c>
      <c r="E118" s="33" t="s">
        <v>24</v>
      </c>
      <c r="F118" s="32" t="s">
        <v>5</v>
      </c>
      <c r="G118" s="32" t="s">
        <v>6</v>
      </c>
      <c r="H118" s="32" t="s">
        <v>7</v>
      </c>
      <c r="I118" s="32" t="s">
        <v>8</v>
      </c>
      <c r="J118" s="32" t="s">
        <v>9</v>
      </c>
      <c r="K118" s="34" t="s">
        <v>23</v>
      </c>
    </row>
    <row r="119" spans="1:11">
      <c r="A119" s="20"/>
      <c r="B119" s="22"/>
      <c r="C119" s="23"/>
      <c r="D119" s="23"/>
      <c r="E119" s="39"/>
      <c r="F119" s="23"/>
      <c r="G119" s="23"/>
      <c r="H119" s="23"/>
      <c r="I119" s="23"/>
      <c r="J119" s="23"/>
      <c r="K119" s="37"/>
    </row>
    <row r="120" spans="1:11" ht="23.25" customHeight="1">
      <c r="A120" s="21" t="s">
        <v>26</v>
      </c>
      <c r="B120" s="46">
        <v>525</v>
      </c>
      <c r="C120" s="47">
        <v>980</v>
      </c>
      <c r="D120" s="47">
        <v>1317</v>
      </c>
      <c r="E120" s="42">
        <f>SUM(B120:D120)</f>
        <v>2822</v>
      </c>
      <c r="F120" s="47">
        <v>516</v>
      </c>
      <c r="G120" s="47">
        <v>286</v>
      </c>
      <c r="H120" s="47">
        <f>25+347</f>
        <v>372</v>
      </c>
      <c r="I120" s="47">
        <v>156</v>
      </c>
      <c r="J120" s="47">
        <v>82</v>
      </c>
      <c r="K120" s="43">
        <f>E120+F120+G120+H120+I120+J120</f>
        <v>4234</v>
      </c>
    </row>
    <row r="121" spans="1:11" ht="23.25" customHeight="1">
      <c r="A121" s="21" t="s">
        <v>27</v>
      </c>
      <c r="B121" s="48">
        <v>26</v>
      </c>
      <c r="C121" s="49">
        <v>26</v>
      </c>
      <c r="D121" s="49">
        <v>11</v>
      </c>
      <c r="E121" s="44">
        <f>SUM(B121:D121)</f>
        <v>63</v>
      </c>
      <c r="F121" s="49">
        <v>8</v>
      </c>
      <c r="G121" s="49">
        <v>9</v>
      </c>
      <c r="H121" s="49">
        <v>14</v>
      </c>
      <c r="I121" s="49">
        <v>22</v>
      </c>
      <c r="J121" s="49">
        <v>0</v>
      </c>
      <c r="K121" s="43">
        <f>E121+F121+G121+H121+I121+J121</f>
        <v>116</v>
      </c>
    </row>
    <row r="122" spans="1:11">
      <c r="A122" s="21"/>
      <c r="B122" s="50"/>
      <c r="C122" s="51"/>
      <c r="D122" s="51"/>
      <c r="E122" s="45"/>
      <c r="F122" s="51"/>
      <c r="G122" s="51"/>
      <c r="H122" s="51"/>
      <c r="I122" s="51"/>
      <c r="J122" s="51"/>
      <c r="K122" s="43"/>
    </row>
    <row r="123" spans="1:11">
      <c r="A123" s="21" t="s">
        <v>28</v>
      </c>
      <c r="B123" s="50">
        <f>B120-B121</f>
        <v>499</v>
      </c>
      <c r="C123" s="50">
        <f>C120-C121</f>
        <v>954</v>
      </c>
      <c r="D123" s="50">
        <f>D120-D121</f>
        <v>1306</v>
      </c>
      <c r="E123" s="45">
        <f>SUM(B123:D123)</f>
        <v>2759</v>
      </c>
      <c r="F123" s="50">
        <f>F120-F121</f>
        <v>508</v>
      </c>
      <c r="G123" s="50">
        <f>G120-G121</f>
        <v>277</v>
      </c>
      <c r="H123" s="50">
        <f>H120-H121</f>
        <v>358</v>
      </c>
      <c r="I123" s="50">
        <f>I120-I121</f>
        <v>134</v>
      </c>
      <c r="J123" s="50">
        <f>J120-J121</f>
        <v>82</v>
      </c>
      <c r="K123" s="43">
        <f>E123+F123+G123+H123+I123+J123</f>
        <v>4118</v>
      </c>
    </row>
    <row r="124" spans="1:11">
      <c r="A124" s="21"/>
      <c r="B124" s="22"/>
      <c r="C124" s="23"/>
      <c r="D124" s="23"/>
      <c r="E124" s="39"/>
      <c r="F124" s="23"/>
      <c r="G124" s="23"/>
      <c r="H124" s="23"/>
      <c r="I124" s="23"/>
      <c r="J124" s="23"/>
      <c r="K124" s="37"/>
    </row>
    <row r="125" spans="1:11">
      <c r="A125" s="21" t="s">
        <v>14</v>
      </c>
      <c r="B125" s="35">
        <f>B123/$K$123</f>
        <v>0.12117532782904322</v>
      </c>
      <c r="C125" s="35">
        <f t="shared" ref="C125:K125" si="7">C123/$K$123</f>
        <v>0.23166585721223895</v>
      </c>
      <c r="D125" s="35">
        <f t="shared" si="7"/>
        <v>0.31714424477901892</v>
      </c>
      <c r="E125" s="38">
        <f t="shared" si="7"/>
        <v>0.66998542982030107</v>
      </c>
      <c r="F125" s="35">
        <f>F123/$K$123</f>
        <v>0.12336085478387566</v>
      </c>
      <c r="G125" s="35">
        <f t="shared" si="7"/>
        <v>6.7265662943176305E-2</v>
      </c>
      <c r="H125" s="35">
        <f t="shared" si="7"/>
        <v>8.6935405536668287E-2</v>
      </c>
      <c r="I125" s="35">
        <f t="shared" si="7"/>
        <v>3.2540067994171931E-2</v>
      </c>
      <c r="J125" s="35">
        <f t="shared" si="7"/>
        <v>1.9912578921806701E-2</v>
      </c>
      <c r="K125" s="41">
        <f t="shared" si="7"/>
        <v>1</v>
      </c>
    </row>
    <row r="126" spans="1:11">
      <c r="A126" s="21"/>
      <c r="B126" s="22"/>
      <c r="C126" s="23"/>
      <c r="D126" s="23"/>
      <c r="E126" s="39"/>
      <c r="F126" s="23"/>
      <c r="G126" s="23"/>
      <c r="H126" s="23"/>
      <c r="I126" s="23"/>
      <c r="J126" s="23"/>
      <c r="K126" s="37"/>
    </row>
    <row r="127" spans="1:11">
      <c r="A127" s="18"/>
      <c r="B127" s="19"/>
      <c r="C127" s="19"/>
      <c r="D127" s="19"/>
      <c r="E127" s="40"/>
      <c r="F127" s="19"/>
      <c r="G127" s="19"/>
      <c r="H127" s="19"/>
      <c r="I127" s="19"/>
      <c r="J127" s="19"/>
      <c r="K127" s="34"/>
    </row>
    <row r="128" spans="1:11" ht="3.75" customHeight="1"/>
    <row r="129" spans="1:11" ht="3.75" customHeight="1"/>
    <row r="130" spans="1:11">
      <c r="A130" s="54"/>
      <c r="B130" s="54"/>
      <c r="C130" s="54"/>
      <c r="D130" s="54"/>
      <c r="E130" s="55"/>
      <c r="F130" s="54"/>
      <c r="G130" s="54"/>
      <c r="H130" s="54"/>
      <c r="I130" s="54"/>
      <c r="J130" s="54"/>
      <c r="K130" s="55"/>
    </row>
    <row r="132" spans="1:11" s="52" customFormat="1" ht="15.75">
      <c r="A132" s="52" t="s">
        <v>30</v>
      </c>
      <c r="E132" s="53"/>
      <c r="K132" s="53"/>
    </row>
    <row r="133" spans="1:11" s="52" customFormat="1" ht="6.75" customHeight="1">
      <c r="E133" s="53"/>
      <c r="K133" s="53"/>
    </row>
    <row r="134" spans="1:11" ht="6.75" customHeight="1"/>
    <row r="135" spans="1:11" s="29" customFormat="1">
      <c r="A135" s="24" t="s">
        <v>21</v>
      </c>
      <c r="B135" s="25"/>
      <c r="C135" s="26"/>
      <c r="D135" s="26"/>
      <c r="E135" s="27" t="s">
        <v>23</v>
      </c>
      <c r="F135" s="26"/>
      <c r="G135" s="26"/>
      <c r="H135" s="26"/>
      <c r="I135" s="26"/>
      <c r="J135" s="26"/>
      <c r="K135" s="28" t="s">
        <v>25</v>
      </c>
    </row>
    <row r="136" spans="1:11" s="29" customFormat="1">
      <c r="A136" s="30" t="s">
        <v>22</v>
      </c>
      <c r="B136" s="31" t="s">
        <v>2</v>
      </c>
      <c r="C136" s="32" t="s">
        <v>3</v>
      </c>
      <c r="D136" s="32" t="s">
        <v>4</v>
      </c>
      <c r="E136" s="33" t="s">
        <v>24</v>
      </c>
      <c r="F136" s="32" t="s">
        <v>5</v>
      </c>
      <c r="G136" s="32" t="s">
        <v>6</v>
      </c>
      <c r="H136" s="32" t="s">
        <v>7</v>
      </c>
      <c r="I136" s="32" t="s">
        <v>8</v>
      </c>
      <c r="J136" s="32" t="s">
        <v>9</v>
      </c>
      <c r="K136" s="34" t="s">
        <v>23</v>
      </c>
    </row>
    <row r="137" spans="1:11">
      <c r="A137" s="20"/>
      <c r="B137" s="22"/>
      <c r="C137" s="23"/>
      <c r="D137" s="23"/>
      <c r="E137" s="39"/>
      <c r="F137" s="23"/>
      <c r="G137" s="23"/>
      <c r="H137" s="23"/>
      <c r="I137" s="23"/>
      <c r="J137" s="23"/>
      <c r="K137" s="37"/>
    </row>
    <row r="138" spans="1:11" ht="23.25" customHeight="1">
      <c r="A138" s="21" t="s">
        <v>26</v>
      </c>
      <c r="B138" s="46">
        <v>540</v>
      </c>
      <c r="C138" s="47">
        <v>1002</v>
      </c>
      <c r="D138" s="47">
        <v>1288</v>
      </c>
      <c r="E138" s="42">
        <f>SUM(B138:D138)</f>
        <v>2830</v>
      </c>
      <c r="F138" s="47">
        <v>513</v>
      </c>
      <c r="G138" s="47">
        <v>277</v>
      </c>
      <c r="H138" s="47">
        <f>8+330</f>
        <v>338</v>
      </c>
      <c r="I138" s="47">
        <v>165</v>
      </c>
      <c r="J138" s="47">
        <v>70</v>
      </c>
      <c r="K138" s="43">
        <f>E138+F138+G138+H138+I138+J138</f>
        <v>4193</v>
      </c>
    </row>
    <row r="139" spans="1:11" ht="23.25" customHeight="1">
      <c r="A139" s="21" t="s">
        <v>27</v>
      </c>
      <c r="B139" s="48">
        <v>22</v>
      </c>
      <c r="C139" s="49">
        <v>25</v>
      </c>
      <c r="D139" s="49">
        <v>9</v>
      </c>
      <c r="E139" s="44">
        <f>SUM(B139:D139)</f>
        <v>56</v>
      </c>
      <c r="F139" s="49">
        <v>12</v>
      </c>
      <c r="G139" s="49">
        <v>4</v>
      </c>
      <c r="H139" s="49">
        <v>14</v>
      </c>
      <c r="I139" s="49">
        <v>21</v>
      </c>
      <c r="J139" s="49">
        <v>0</v>
      </c>
      <c r="K139" s="43">
        <f>E139+F139+G139+H139+I139+J139</f>
        <v>107</v>
      </c>
    </row>
    <row r="140" spans="1:11">
      <c r="A140" s="21"/>
      <c r="B140" s="50"/>
      <c r="C140" s="51"/>
      <c r="D140" s="51"/>
      <c r="E140" s="45"/>
      <c r="F140" s="51"/>
      <c r="G140" s="51"/>
      <c r="H140" s="51"/>
      <c r="I140" s="51"/>
      <c r="J140" s="51"/>
      <c r="K140" s="43"/>
    </row>
    <row r="141" spans="1:11">
      <c r="A141" s="21" t="s">
        <v>28</v>
      </c>
      <c r="B141" s="50">
        <f>B138-B139</f>
        <v>518</v>
      </c>
      <c r="C141" s="50">
        <f>C138-C139</f>
        <v>977</v>
      </c>
      <c r="D141" s="50">
        <f>D138-D139</f>
        <v>1279</v>
      </c>
      <c r="E141" s="45">
        <f>SUM(B141:D141)</f>
        <v>2774</v>
      </c>
      <c r="F141" s="50">
        <f>F138-F139</f>
        <v>501</v>
      </c>
      <c r="G141" s="50">
        <f>G138-G139</f>
        <v>273</v>
      </c>
      <c r="H141" s="50">
        <f>H138-H139</f>
        <v>324</v>
      </c>
      <c r="I141" s="50">
        <f>I138-I139</f>
        <v>144</v>
      </c>
      <c r="J141" s="50">
        <f>J138-J139</f>
        <v>70</v>
      </c>
      <c r="K141" s="43">
        <f>E141+F141+G141+H141+I141+J141</f>
        <v>4086</v>
      </c>
    </row>
    <row r="142" spans="1:11">
      <c r="A142" s="21"/>
      <c r="B142" s="22"/>
      <c r="C142" s="23"/>
      <c r="D142" s="23"/>
      <c r="E142" s="39"/>
      <c r="F142" s="23"/>
      <c r="G142" s="23"/>
      <c r="H142" s="23"/>
      <c r="I142" s="23"/>
      <c r="J142" s="23"/>
      <c r="K142" s="37"/>
    </row>
    <row r="143" spans="1:11">
      <c r="A143" s="21" t="s">
        <v>14</v>
      </c>
      <c r="B143" s="35">
        <f>B141/$K$141</f>
        <v>0.12677435144395496</v>
      </c>
      <c r="C143" s="35">
        <f t="shared" ref="C143:K143" si="8">C141/$K$141</f>
        <v>0.23910915320606951</v>
      </c>
      <c r="D143" s="35">
        <f t="shared" si="8"/>
        <v>0.31302006852667646</v>
      </c>
      <c r="E143" s="38">
        <f t="shared" si="8"/>
        <v>0.67890357317670091</v>
      </c>
      <c r="F143" s="35">
        <f t="shared" si="8"/>
        <v>0.12261380323054331</v>
      </c>
      <c r="G143" s="35">
        <f t="shared" si="8"/>
        <v>6.6813509544787084E-2</v>
      </c>
      <c r="H143" s="35">
        <f>H141/$K$141</f>
        <v>7.9295154185022032E-2</v>
      </c>
      <c r="I143" s="35">
        <f t="shared" si="8"/>
        <v>3.5242290748898682E-2</v>
      </c>
      <c r="J143" s="35">
        <f t="shared" si="8"/>
        <v>1.7131669114047968E-2</v>
      </c>
      <c r="K143" s="41">
        <f t="shared" si="8"/>
        <v>1</v>
      </c>
    </row>
    <row r="144" spans="1:11">
      <c r="A144" s="21"/>
      <c r="B144" s="22"/>
      <c r="C144" s="23"/>
      <c r="D144" s="23"/>
      <c r="E144" s="39"/>
      <c r="F144" s="23"/>
      <c r="G144" s="23"/>
      <c r="H144" s="23"/>
      <c r="I144" s="23"/>
      <c r="J144" s="23"/>
      <c r="K144" s="37"/>
    </row>
    <row r="145" spans="1:11">
      <c r="A145" s="18"/>
      <c r="B145" s="19"/>
      <c r="C145" s="19"/>
      <c r="D145" s="19"/>
      <c r="E145" s="40"/>
      <c r="F145" s="19"/>
      <c r="G145" s="19"/>
      <c r="H145" s="19"/>
      <c r="I145" s="19"/>
      <c r="J145" s="19"/>
      <c r="K145" s="34"/>
    </row>
  </sheetData>
  <phoneticPr fontId="0" type="noConversion"/>
  <printOptions horizontalCentered="1"/>
  <pageMargins left="0.25" right="0.25" top="1" bottom="1" header="0.5" footer="0.5"/>
  <pageSetup orientation="portrait" r:id="rId1"/>
  <headerFooter alignWithMargins="0"/>
  <rowBreaks count="1" manualBreakCount="1"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"/>
  <sheetViews>
    <sheetView showGridLines="0" defaultGridColor="0" view="pageBreakPreview" topLeftCell="A29" colorId="8" zoomScaleNormal="130" zoomScaleSheetLayoutView="100" workbookViewId="0">
      <selection activeCell="C54" sqref="C54"/>
    </sheetView>
  </sheetViews>
  <sheetFormatPr defaultColWidth="10.85546875" defaultRowHeight="12.75" customHeight="1"/>
  <cols>
    <col min="1" max="1" width="14.28515625" style="2" customWidth="1"/>
    <col min="2" max="2" width="11.5703125" style="2" customWidth="1"/>
    <col min="3" max="3" width="15.42578125" style="2" customWidth="1"/>
    <col min="4" max="4" width="8.5703125" customWidth="1"/>
    <col min="5" max="6" width="7" bestFit="1" customWidth="1"/>
    <col min="7" max="7" width="8.5703125" customWidth="1"/>
    <col min="8" max="17" width="7.28515625" customWidth="1"/>
  </cols>
  <sheetData>
    <row r="1" spans="1:18" ht="15" customHeight="1"/>
    <row r="2" spans="1:18" ht="17.25" customHeight="1">
      <c r="A2" s="8" t="s">
        <v>11</v>
      </c>
      <c r="B2" s="8"/>
      <c r="C2" s="8"/>
    </row>
    <row r="3" spans="1:18" ht="12" customHeight="1">
      <c r="A3" s="9" t="s">
        <v>1</v>
      </c>
      <c r="B3" s="9"/>
      <c r="C3" s="9"/>
    </row>
    <row r="4" spans="1:18" ht="24" customHeight="1">
      <c r="A4" s="9"/>
      <c r="B4" s="9"/>
      <c r="C4" s="9"/>
    </row>
    <row r="5" spans="1:18" s="59" customFormat="1" ht="12">
      <c r="A5" s="58" t="s">
        <v>16</v>
      </c>
      <c r="C5" s="60"/>
      <c r="D5" s="171">
        <v>2008</v>
      </c>
      <c r="E5" s="171"/>
      <c r="F5" s="61"/>
      <c r="G5" s="171">
        <v>2009</v>
      </c>
      <c r="H5" s="171"/>
      <c r="I5" s="61"/>
      <c r="J5" s="171">
        <v>2010</v>
      </c>
      <c r="K5" s="171"/>
      <c r="L5" s="61"/>
      <c r="M5" s="171">
        <v>2011</v>
      </c>
      <c r="N5" s="171"/>
      <c r="O5" s="61"/>
      <c r="P5" s="171">
        <v>2012</v>
      </c>
      <c r="Q5" s="171"/>
    </row>
    <row r="6" spans="1:18" s="59" customFormat="1" ht="12">
      <c r="A6" s="62" t="s">
        <v>17</v>
      </c>
      <c r="B6" s="63"/>
      <c r="C6" s="63"/>
      <c r="D6" s="171" t="s">
        <v>20</v>
      </c>
      <c r="E6" s="171"/>
      <c r="G6" s="171" t="s">
        <v>20</v>
      </c>
      <c r="H6" s="171"/>
      <c r="J6" s="171" t="s">
        <v>20</v>
      </c>
      <c r="K6" s="171"/>
      <c r="M6" s="171" t="s">
        <v>20</v>
      </c>
      <c r="N6" s="171"/>
      <c r="P6" s="171" t="s">
        <v>20</v>
      </c>
      <c r="Q6" s="171"/>
    </row>
    <row r="7" spans="1:18" s="59" customFormat="1" ht="12">
      <c r="A7" s="64" t="s">
        <v>18</v>
      </c>
      <c r="B7" s="64"/>
      <c r="C7" s="64"/>
      <c r="D7" s="65" t="s">
        <v>0</v>
      </c>
      <c r="E7" s="66" t="s">
        <v>14</v>
      </c>
      <c r="F7" s="66"/>
      <c r="G7" s="65" t="s">
        <v>0</v>
      </c>
      <c r="H7" s="66" t="s">
        <v>14</v>
      </c>
      <c r="I7" s="66"/>
      <c r="J7" s="65" t="s">
        <v>0</v>
      </c>
      <c r="K7" s="66" t="s">
        <v>14</v>
      </c>
      <c r="L7" s="66"/>
      <c r="M7" s="65" t="s">
        <v>0</v>
      </c>
      <c r="N7" s="66" t="s">
        <v>14</v>
      </c>
      <c r="O7" s="66"/>
      <c r="P7" s="65" t="s">
        <v>0</v>
      </c>
      <c r="Q7" s="66" t="s">
        <v>14</v>
      </c>
    </row>
    <row r="8" spans="1:18" s="68" customFormat="1" ht="22.5" customHeight="1">
      <c r="A8" s="67" t="s">
        <v>2</v>
      </c>
      <c r="D8" s="71">
        <v>499</v>
      </c>
      <c r="E8" s="69">
        <f>D8/D17</f>
        <v>0.12117532782904322</v>
      </c>
      <c r="F8" s="70"/>
      <c r="G8" s="71">
        <v>473</v>
      </c>
      <c r="H8" s="69">
        <f>G8/G17</f>
        <v>0.11447241045498548</v>
      </c>
      <c r="I8" s="70"/>
      <c r="J8" s="71">
        <v>468</v>
      </c>
      <c r="K8" s="69">
        <f>J8/J17</f>
        <v>0.10947368421052632</v>
      </c>
      <c r="L8" s="70"/>
      <c r="M8" s="71">
        <v>438</v>
      </c>
      <c r="N8" s="69">
        <f>M8/M17</f>
        <v>0.10045871559633028</v>
      </c>
      <c r="O8" s="70"/>
      <c r="P8" s="71">
        <v>490</v>
      </c>
      <c r="Q8" s="69">
        <f>P8/P17</f>
        <v>0.10673055979089523</v>
      </c>
    </row>
    <row r="9" spans="1:18" s="68" customFormat="1" ht="22.5" customHeight="1">
      <c r="A9" s="67" t="s">
        <v>3</v>
      </c>
      <c r="D9" s="72">
        <v>954</v>
      </c>
      <c r="E9" s="69">
        <f>D9/D17</f>
        <v>0.23166585721223895</v>
      </c>
      <c r="F9" s="69"/>
      <c r="G9" s="72">
        <v>877</v>
      </c>
      <c r="H9" s="69">
        <f>G9/G17</f>
        <v>0.2122458857696031</v>
      </c>
      <c r="I9" s="69"/>
      <c r="J9" s="72">
        <v>888</v>
      </c>
      <c r="K9" s="69">
        <f>J9/J17</f>
        <v>0.20771929824561403</v>
      </c>
      <c r="L9" s="69"/>
      <c r="M9" s="72">
        <v>955</v>
      </c>
      <c r="N9" s="69">
        <f>M9/M17</f>
        <v>0.21903669724770641</v>
      </c>
      <c r="O9" s="69"/>
      <c r="P9" s="72">
        <v>1026</v>
      </c>
      <c r="Q9" s="69">
        <f>P9/P17</f>
        <v>0.22348072315399695</v>
      </c>
    </row>
    <row r="10" spans="1:18" s="73" customFormat="1" ht="22.5" customHeight="1">
      <c r="A10" s="67" t="s">
        <v>4</v>
      </c>
      <c r="C10" s="74"/>
      <c r="D10" s="72">
        <v>1306</v>
      </c>
      <c r="E10" s="69">
        <f>D10/D17</f>
        <v>0.31714424477901892</v>
      </c>
      <c r="F10" s="69"/>
      <c r="G10" s="72">
        <v>1323</v>
      </c>
      <c r="H10" s="69">
        <f>G10/G17</f>
        <v>0.32018393030009679</v>
      </c>
      <c r="I10" s="69"/>
      <c r="J10" s="72">
        <v>1379</v>
      </c>
      <c r="K10" s="69">
        <f>J10/J17</f>
        <v>0.32257309941520468</v>
      </c>
      <c r="L10" s="69"/>
      <c r="M10" s="72">
        <v>1358</v>
      </c>
      <c r="N10" s="69">
        <f>M10/M17</f>
        <v>0.31146788990825686</v>
      </c>
      <c r="O10" s="69"/>
      <c r="P10" s="72">
        <v>1437</v>
      </c>
      <c r="Q10" s="69">
        <f>P10/P17</f>
        <v>0.31300370289697232</v>
      </c>
      <c r="R10" s="73">
        <f>Q8+Q9+Q10</f>
        <v>0.64321498584186454</v>
      </c>
    </row>
    <row r="11" spans="1:18" s="73" customFormat="1" ht="22.5" customHeight="1">
      <c r="A11" s="67"/>
      <c r="B11" s="74" t="s">
        <v>19</v>
      </c>
      <c r="D11" s="72">
        <f>SUM(D8:D10)</f>
        <v>2759</v>
      </c>
      <c r="E11" s="69">
        <f>D11/D17</f>
        <v>0.66998542982030107</v>
      </c>
      <c r="F11" s="69"/>
      <c r="G11" s="72">
        <f>SUM(G8:G10)</f>
        <v>2673</v>
      </c>
      <c r="H11" s="69">
        <f>G11/G17</f>
        <v>0.64690222652468543</v>
      </c>
      <c r="I11" s="69"/>
      <c r="J11" s="72">
        <f>SUM(J8:J10)</f>
        <v>2735</v>
      </c>
      <c r="K11" s="69">
        <f>J11/J17</f>
        <v>0.63976608187134498</v>
      </c>
      <c r="L11" s="69"/>
      <c r="M11" s="72">
        <f>SUM(M8:M10)</f>
        <v>2751</v>
      </c>
      <c r="N11" s="69">
        <f>M11/M17</f>
        <v>0.63096330275229362</v>
      </c>
      <c r="O11" s="69"/>
      <c r="P11" s="72">
        <f>SUM(P8:P10)</f>
        <v>2953</v>
      </c>
      <c r="Q11" s="69">
        <f>P11/P17</f>
        <v>0.64321498584186454</v>
      </c>
    </row>
    <row r="12" spans="1:18" s="68" customFormat="1" ht="22.5" customHeight="1">
      <c r="A12" s="67" t="s">
        <v>5</v>
      </c>
      <c r="D12" s="72">
        <v>508</v>
      </c>
      <c r="E12" s="69">
        <f>D12/D17</f>
        <v>0.12336085478387566</v>
      </c>
      <c r="F12" s="69"/>
      <c r="G12" s="72">
        <v>530</v>
      </c>
      <c r="H12" s="69">
        <f>G12/G17</f>
        <v>0.12826718296224587</v>
      </c>
      <c r="I12" s="69"/>
      <c r="J12" s="72">
        <v>557</v>
      </c>
      <c r="K12" s="69">
        <f>J12/J17</f>
        <v>0.13029239766081871</v>
      </c>
      <c r="L12" s="69"/>
      <c r="M12" s="72">
        <v>562</v>
      </c>
      <c r="N12" s="69">
        <f>M12/M17</f>
        <v>0.12889908256880733</v>
      </c>
      <c r="O12" s="69"/>
      <c r="P12" s="72">
        <v>563</v>
      </c>
      <c r="Q12" s="69">
        <f>P12/P17</f>
        <v>0.12263123502504901</v>
      </c>
    </row>
    <row r="13" spans="1:18" s="73" customFormat="1" ht="22.5" customHeight="1">
      <c r="A13" s="67" t="s">
        <v>6</v>
      </c>
      <c r="C13" s="74"/>
      <c r="D13" s="72">
        <v>277</v>
      </c>
      <c r="E13" s="69">
        <f>D13/D17</f>
        <v>6.7265662943176305E-2</v>
      </c>
      <c r="F13" s="69"/>
      <c r="G13" s="72">
        <v>322</v>
      </c>
      <c r="H13" s="69">
        <f>G13/G17</f>
        <v>7.7928363988383348E-2</v>
      </c>
      <c r="I13" s="69"/>
      <c r="J13" s="72">
        <v>325</v>
      </c>
      <c r="K13" s="69">
        <f>J13/J17</f>
        <v>7.6023391812865493E-2</v>
      </c>
      <c r="L13" s="69"/>
      <c r="M13" s="72">
        <v>339</v>
      </c>
      <c r="N13" s="69">
        <f>M13/M17</f>
        <v>7.7752293577981649E-2</v>
      </c>
      <c r="O13" s="69"/>
      <c r="P13" s="72">
        <v>313</v>
      </c>
      <c r="Q13" s="69">
        <f>P13/P17</f>
        <v>6.8176867784796341E-2</v>
      </c>
      <c r="R13" s="73">
        <f>Q12+Q13</f>
        <v>0.19080810280984534</v>
      </c>
    </row>
    <row r="14" spans="1:18" s="73" customFormat="1" ht="22.5" customHeight="1">
      <c r="A14" s="67" t="s">
        <v>7</v>
      </c>
      <c r="C14" s="74"/>
      <c r="D14" s="72">
        <v>358</v>
      </c>
      <c r="E14" s="69">
        <f>D14/D17</f>
        <v>8.6935405536668287E-2</v>
      </c>
      <c r="F14" s="69"/>
      <c r="G14" s="72">
        <v>388</v>
      </c>
      <c r="H14" s="69">
        <f>G14/G17</f>
        <v>9.3901258470474341E-2</v>
      </c>
      <c r="I14" s="69"/>
      <c r="J14" s="72">
        <v>432</v>
      </c>
      <c r="K14" s="69">
        <f>J14/J17</f>
        <v>0.10105263157894737</v>
      </c>
      <c r="L14" s="69"/>
      <c r="M14" s="72">
        <v>462</v>
      </c>
      <c r="N14" s="69">
        <f>M14/M17</f>
        <v>0.10596330275229358</v>
      </c>
      <c r="O14" s="69"/>
      <c r="P14" s="72">
        <v>484</v>
      </c>
      <c r="Q14" s="69">
        <f>P14/P17</f>
        <v>0.10542365497712916</v>
      </c>
      <c r="R14" s="73">
        <f>Q14</f>
        <v>0.10542365497712916</v>
      </c>
    </row>
    <row r="15" spans="1:18" s="68" customFormat="1" ht="22.5" customHeight="1">
      <c r="A15" s="67" t="s">
        <v>8</v>
      </c>
      <c r="D15" s="72">
        <v>134</v>
      </c>
      <c r="E15" s="69">
        <f>D15/D17</f>
        <v>3.2540067994171931E-2</v>
      </c>
      <c r="F15" s="69"/>
      <c r="G15" s="72">
        <v>131</v>
      </c>
      <c r="H15" s="69">
        <f>G15/G17</f>
        <v>3.1703775411423038E-2</v>
      </c>
      <c r="I15" s="69"/>
      <c r="J15" s="72">
        <v>150</v>
      </c>
      <c r="K15" s="69">
        <f>J15/J17</f>
        <v>3.5087719298245612E-2</v>
      </c>
      <c r="L15" s="69"/>
      <c r="M15" s="72">
        <v>160</v>
      </c>
      <c r="N15" s="69">
        <f>M15/M17</f>
        <v>3.669724770642202E-2</v>
      </c>
      <c r="O15" s="69"/>
      <c r="P15" s="72">
        <v>184</v>
      </c>
      <c r="Q15" s="69">
        <f>P15/P17</f>
        <v>4.0078414288825963E-2</v>
      </c>
    </row>
    <row r="16" spans="1:18" s="73" customFormat="1" ht="22.5" customHeight="1">
      <c r="A16" s="75" t="s">
        <v>9</v>
      </c>
      <c r="B16" s="76"/>
      <c r="C16" s="77"/>
      <c r="D16" s="78">
        <v>82</v>
      </c>
      <c r="E16" s="79">
        <f>D16/D17</f>
        <v>1.9912578921806701E-2</v>
      </c>
      <c r="F16" s="79"/>
      <c r="G16" s="78">
        <v>88</v>
      </c>
      <c r="H16" s="79">
        <f>G16/G17</f>
        <v>2.1297192642787996E-2</v>
      </c>
      <c r="I16" s="79"/>
      <c r="J16" s="78">
        <v>76</v>
      </c>
      <c r="K16" s="79">
        <f>J16/J17</f>
        <v>1.7777777777777778E-2</v>
      </c>
      <c r="L16" s="79"/>
      <c r="M16" s="78">
        <v>86</v>
      </c>
      <c r="N16" s="79">
        <f>M16/M17</f>
        <v>1.9724770642201836E-2</v>
      </c>
      <c r="O16" s="79"/>
      <c r="P16" s="78">
        <v>94</v>
      </c>
      <c r="Q16" s="79">
        <f>P16/P17</f>
        <v>2.0474842082335003E-2</v>
      </c>
      <c r="R16" s="73">
        <f>Q15+Q16</f>
        <v>6.0553256371160963E-2</v>
      </c>
    </row>
    <row r="17" spans="1:18" s="73" customFormat="1" ht="22.5" customHeight="1">
      <c r="A17" s="80" t="s">
        <v>15</v>
      </c>
      <c r="B17" s="80"/>
      <c r="C17" s="80"/>
      <c r="D17" s="81">
        <f>SUM(D11:D16)</f>
        <v>4118</v>
      </c>
      <c r="E17" s="84"/>
      <c r="F17" s="83"/>
      <c r="G17" s="81">
        <f>SUM(G11:G16)</f>
        <v>4132</v>
      </c>
      <c r="H17" s="84"/>
      <c r="I17" s="83"/>
      <c r="J17" s="81">
        <f>SUM(J11:J16)</f>
        <v>4275</v>
      </c>
      <c r="K17" s="84"/>
      <c r="L17" s="83"/>
      <c r="M17" s="81">
        <f>SUM(M11:M16)</f>
        <v>4360</v>
      </c>
      <c r="N17" s="84"/>
      <c r="O17" s="83"/>
      <c r="P17" s="81">
        <f>SUM(P11:P16)</f>
        <v>4591</v>
      </c>
      <c r="Q17" s="84"/>
      <c r="R17" s="73">
        <f>SUM(R10:R16)</f>
        <v>1</v>
      </c>
    </row>
    <row r="18" spans="1:18" s="6" customFormat="1" ht="28.5" customHeight="1">
      <c r="A18" s="10"/>
      <c r="B18" s="10"/>
      <c r="C18" s="10"/>
      <c r="D18" s="17"/>
      <c r="E18" s="15"/>
      <c r="F18" s="16"/>
      <c r="G18" s="17"/>
      <c r="H18" s="15"/>
      <c r="I18" s="16"/>
      <c r="J18" s="17"/>
      <c r="K18" s="15"/>
      <c r="L18" s="16"/>
      <c r="M18" s="17"/>
      <c r="N18" s="15"/>
      <c r="O18" s="16"/>
      <c r="P18" s="17"/>
      <c r="Q18" s="15"/>
    </row>
    <row r="19" spans="1:18" s="7" customFormat="1" ht="12.75" customHeight="1">
      <c r="A19" s="13" t="s">
        <v>12</v>
      </c>
      <c r="B19" s="12"/>
      <c r="C19" s="12"/>
    </row>
    <row r="20" spans="1:18" s="7" customFormat="1" ht="9" customHeight="1">
      <c r="A20" s="14" t="s">
        <v>13</v>
      </c>
      <c r="B20" s="12"/>
      <c r="C20" s="12"/>
    </row>
    <row r="21" spans="1:18" s="7" customFormat="1" ht="15" customHeight="1">
      <c r="A21" s="11" t="s">
        <v>10</v>
      </c>
      <c r="B21" s="11"/>
      <c r="C21" s="11"/>
    </row>
    <row r="27" spans="1:18" ht="15" customHeight="1"/>
    <row r="28" spans="1:18" ht="17.25" customHeight="1">
      <c r="A28" s="8" t="s">
        <v>11</v>
      </c>
      <c r="B28" s="8"/>
      <c r="C28" s="8"/>
    </row>
    <row r="29" spans="1:18" ht="12" customHeight="1">
      <c r="A29" s="9" t="s">
        <v>1</v>
      </c>
      <c r="B29" s="9"/>
      <c r="C29" s="9"/>
    </row>
    <row r="30" spans="1:18" ht="24" customHeight="1">
      <c r="A30" s="9"/>
      <c r="B30" s="9"/>
      <c r="C30" s="9"/>
    </row>
    <row r="31" spans="1:18" s="59" customFormat="1" ht="12">
      <c r="A31" s="58" t="s">
        <v>16</v>
      </c>
      <c r="C31" s="60"/>
      <c r="D31" s="171">
        <v>2008</v>
      </c>
      <c r="E31" s="171"/>
      <c r="F31" s="61"/>
      <c r="G31" s="171">
        <v>2009</v>
      </c>
      <c r="H31" s="171"/>
      <c r="I31" s="61"/>
      <c r="J31" s="171">
        <v>2010</v>
      </c>
      <c r="K31" s="171"/>
      <c r="L31" s="61"/>
      <c r="M31" s="171">
        <v>2011</v>
      </c>
      <c r="N31" s="171"/>
      <c r="O31" s="61"/>
      <c r="P31" s="171">
        <v>2012</v>
      </c>
      <c r="Q31" s="171"/>
    </row>
    <row r="32" spans="1:18" s="59" customFormat="1" ht="12">
      <c r="A32" s="62" t="s">
        <v>17</v>
      </c>
      <c r="B32" s="63"/>
      <c r="C32" s="63"/>
      <c r="D32" s="171" t="s">
        <v>20</v>
      </c>
      <c r="E32" s="171"/>
      <c r="G32" s="171" t="s">
        <v>20</v>
      </c>
      <c r="H32" s="171"/>
      <c r="J32" s="171" t="s">
        <v>20</v>
      </c>
      <c r="K32" s="171"/>
      <c r="M32" s="171" t="s">
        <v>20</v>
      </c>
      <c r="N32" s="171"/>
      <c r="P32" s="171" t="s">
        <v>20</v>
      </c>
      <c r="Q32" s="171"/>
    </row>
    <row r="33" spans="1:17" s="59" customFormat="1" ht="12">
      <c r="A33" s="64" t="s">
        <v>18</v>
      </c>
      <c r="B33" s="64"/>
      <c r="C33" s="64"/>
      <c r="D33" s="65" t="s">
        <v>0</v>
      </c>
      <c r="E33" s="66" t="s">
        <v>14</v>
      </c>
      <c r="F33" s="66"/>
      <c r="G33" s="65" t="s">
        <v>0</v>
      </c>
      <c r="H33" s="66" t="s">
        <v>14</v>
      </c>
      <c r="I33" s="66"/>
      <c r="J33" s="65" t="s">
        <v>0</v>
      </c>
      <c r="K33" s="66" t="s">
        <v>14</v>
      </c>
      <c r="L33" s="66"/>
      <c r="M33" s="65" t="s">
        <v>0</v>
      </c>
      <c r="N33" s="66" t="s">
        <v>14</v>
      </c>
      <c r="O33" s="66"/>
      <c r="P33" s="65" t="s">
        <v>0</v>
      </c>
      <c r="Q33" s="66" t="s">
        <v>14</v>
      </c>
    </row>
    <row r="34" spans="1:17" s="85" customFormat="1" ht="22.5" customHeight="1">
      <c r="A34" s="86" t="s">
        <v>19</v>
      </c>
      <c r="D34" s="87">
        <v>2759</v>
      </c>
      <c r="E34" s="88">
        <f>D34/$D$39</f>
        <v>0.66998542982030107</v>
      </c>
      <c r="F34" s="88"/>
      <c r="G34" s="87">
        <v>2673</v>
      </c>
      <c r="H34" s="88">
        <f>G34/$G$39</f>
        <v>0.64690222652468543</v>
      </c>
      <c r="I34" s="88"/>
      <c r="J34" s="87">
        <v>2735</v>
      </c>
      <c r="K34" s="88">
        <f>J34/$J$39</f>
        <v>0.63976608187134498</v>
      </c>
      <c r="L34" s="88"/>
      <c r="M34" s="87">
        <v>2751</v>
      </c>
      <c r="N34" s="88">
        <f>M34/$M$39</f>
        <v>0.63096330275229362</v>
      </c>
      <c r="O34" s="88"/>
      <c r="P34" s="87">
        <v>2953</v>
      </c>
      <c r="Q34" s="88">
        <f>P34/$P$39</f>
        <v>0.64321498584186454</v>
      </c>
    </row>
    <row r="35" spans="1:17" s="85" customFormat="1" ht="22.5" customHeight="1">
      <c r="A35" s="86" t="s">
        <v>35</v>
      </c>
      <c r="C35" s="86"/>
      <c r="D35" s="87">
        <v>785</v>
      </c>
      <c r="E35" s="88">
        <f>D35/$D$39</f>
        <v>0.19062651772705197</v>
      </c>
      <c r="F35" s="88"/>
      <c r="G35" s="87">
        <v>852</v>
      </c>
      <c r="H35" s="88">
        <f>G35/$G$39</f>
        <v>0.20619554695062922</v>
      </c>
      <c r="I35" s="88"/>
      <c r="J35" s="87">
        <v>882</v>
      </c>
      <c r="K35" s="88">
        <f>J35/$J$39</f>
        <v>0.2063157894736842</v>
      </c>
      <c r="L35" s="88"/>
      <c r="M35" s="87">
        <v>901</v>
      </c>
      <c r="N35" s="88">
        <f>M35/$M$39</f>
        <v>0.206651376146789</v>
      </c>
      <c r="O35" s="88"/>
      <c r="P35" s="87">
        <v>876</v>
      </c>
      <c r="Q35" s="88">
        <f>P35/$P$39</f>
        <v>0.19080810280984534</v>
      </c>
    </row>
    <row r="36" spans="1:17" s="73" customFormat="1" ht="22.5" customHeight="1">
      <c r="A36" s="67" t="s">
        <v>7</v>
      </c>
      <c r="C36" s="74"/>
      <c r="D36" s="72">
        <v>358</v>
      </c>
      <c r="E36" s="88">
        <f>D36/$D$39</f>
        <v>8.6935405536668287E-2</v>
      </c>
      <c r="F36" s="69"/>
      <c r="G36" s="72">
        <v>388</v>
      </c>
      <c r="H36" s="88">
        <f>G36/$G$39</f>
        <v>9.3901258470474341E-2</v>
      </c>
      <c r="I36" s="69"/>
      <c r="J36" s="72">
        <v>432</v>
      </c>
      <c r="K36" s="88">
        <f>J36/$J$39</f>
        <v>0.10105263157894737</v>
      </c>
      <c r="L36" s="69"/>
      <c r="M36" s="72">
        <v>462</v>
      </c>
      <c r="N36" s="88">
        <f>M36/$M$39</f>
        <v>0.10596330275229358</v>
      </c>
      <c r="O36" s="69"/>
      <c r="P36" s="72">
        <v>484</v>
      </c>
      <c r="Q36" s="88">
        <f>P36/$P$39</f>
        <v>0.10542365497712916</v>
      </c>
    </row>
    <row r="37" spans="1:17" s="85" customFormat="1" ht="22.5" customHeight="1">
      <c r="A37" s="86" t="s">
        <v>36</v>
      </c>
      <c r="C37" s="86"/>
      <c r="D37" s="87">
        <v>216</v>
      </c>
      <c r="E37" s="88">
        <f>D37/$D$39</f>
        <v>5.2452646915978632E-2</v>
      </c>
      <c r="F37" s="88"/>
      <c r="G37" s="87">
        <v>219</v>
      </c>
      <c r="H37" s="88">
        <f>G37/$G$39</f>
        <v>5.3000968054211034E-2</v>
      </c>
      <c r="I37" s="88"/>
      <c r="J37" s="87">
        <v>226</v>
      </c>
      <c r="K37" s="88">
        <f>J37/$J$39</f>
        <v>5.2865497076023393E-2</v>
      </c>
      <c r="L37" s="88"/>
      <c r="M37" s="87">
        <v>246</v>
      </c>
      <c r="N37" s="88">
        <f>M37/$M$39</f>
        <v>5.6422018348623856E-2</v>
      </c>
      <c r="O37" s="88"/>
      <c r="P37" s="87">
        <v>278</v>
      </c>
      <c r="Q37" s="88">
        <f>P37/$P$39</f>
        <v>6.055325637116097E-2</v>
      </c>
    </row>
    <row r="38" spans="1:17" s="73" customFormat="1" ht="22.5" customHeight="1">
      <c r="A38" s="67"/>
      <c r="C38" s="74"/>
      <c r="D38" s="72">
        <f>SUM(D34:D37)</f>
        <v>4118</v>
      </c>
      <c r="E38" s="88">
        <f>D38/$D$39</f>
        <v>1</v>
      </c>
      <c r="F38" s="69">
        <f>SUM(F34:F37)</f>
        <v>0</v>
      </c>
      <c r="G38" s="72">
        <f>SUM(G34:G37)</f>
        <v>4132</v>
      </c>
      <c r="H38" s="88">
        <f>G38/$G$39</f>
        <v>1</v>
      </c>
      <c r="I38" s="69"/>
      <c r="J38" s="72">
        <f>SUM(J34:J37)</f>
        <v>4275</v>
      </c>
      <c r="K38" s="88">
        <f>J38/$J$39</f>
        <v>1</v>
      </c>
      <c r="L38" s="69">
        <f>SUM(L34:L37)</f>
        <v>0</v>
      </c>
      <c r="M38" s="72">
        <f>SUM(M34:M37)</f>
        <v>4360</v>
      </c>
      <c r="N38" s="88">
        <f>M38/$M$39</f>
        <v>1</v>
      </c>
      <c r="O38" s="69">
        <f>SUM(O34:O37)</f>
        <v>0</v>
      </c>
      <c r="P38" s="72">
        <f>SUM(P34:P37)</f>
        <v>4591</v>
      </c>
      <c r="Q38" s="88">
        <f>P38/$P$39</f>
        <v>1</v>
      </c>
    </row>
    <row r="39" spans="1:17" s="73" customFormat="1" ht="22.5" customHeight="1">
      <c r="A39" s="80" t="s">
        <v>15</v>
      </c>
      <c r="B39" s="80"/>
      <c r="C39" s="80"/>
      <c r="D39" s="81">
        <v>4118</v>
      </c>
      <c r="E39" s="84"/>
      <c r="F39" s="83"/>
      <c r="G39" s="81">
        <v>4132</v>
      </c>
      <c r="H39" s="84"/>
      <c r="I39" s="83"/>
      <c r="J39" s="81">
        <v>4275</v>
      </c>
      <c r="K39" s="84"/>
      <c r="L39" s="83"/>
      <c r="M39" s="81">
        <v>4360</v>
      </c>
      <c r="N39" s="84"/>
      <c r="O39" s="83"/>
      <c r="P39" s="81">
        <v>4591</v>
      </c>
      <c r="Q39" s="84"/>
    </row>
    <row r="44" spans="1:17" s="59" customFormat="1" ht="12">
      <c r="A44" s="64" t="s">
        <v>37</v>
      </c>
      <c r="B44" s="64"/>
      <c r="C44" s="64"/>
      <c r="D44" s="59">
        <v>2008</v>
      </c>
      <c r="E44" s="59">
        <v>2009</v>
      </c>
      <c r="F44" s="59">
        <v>2010</v>
      </c>
      <c r="G44" s="59">
        <v>2011</v>
      </c>
      <c r="H44" s="59">
        <v>2012</v>
      </c>
    </row>
    <row r="45" spans="1:17" s="85" customFormat="1" ht="22.5" customHeight="1">
      <c r="A45" s="86" t="s">
        <v>19</v>
      </c>
      <c r="D45" s="88">
        <v>0.66998542982030107</v>
      </c>
      <c r="E45" s="88">
        <v>0.64690222652468543</v>
      </c>
      <c r="F45" s="88">
        <v>0.63976608187134498</v>
      </c>
      <c r="G45" s="88">
        <v>0.63096330275229362</v>
      </c>
      <c r="H45" s="88">
        <v>0.64321498584186454</v>
      </c>
    </row>
    <row r="46" spans="1:17" s="85" customFormat="1" ht="22.5" customHeight="1">
      <c r="A46" s="86" t="s">
        <v>35</v>
      </c>
      <c r="C46" s="86"/>
      <c r="D46" s="88">
        <v>0.19062651772705197</v>
      </c>
      <c r="E46" s="88">
        <v>0.20619554695062922</v>
      </c>
      <c r="F46" s="88">
        <v>0.2063157894736842</v>
      </c>
      <c r="G46" s="88">
        <v>0.206651376146789</v>
      </c>
      <c r="H46" s="88">
        <v>0.19080810280984534</v>
      </c>
    </row>
    <row r="47" spans="1:17" s="73" customFormat="1" ht="22.5" customHeight="1">
      <c r="A47" s="67" t="s">
        <v>7</v>
      </c>
      <c r="C47" s="74"/>
      <c r="D47" s="88">
        <v>8.6935405536668287E-2</v>
      </c>
      <c r="E47" s="88">
        <v>9.3901258470474341E-2</v>
      </c>
      <c r="F47" s="88">
        <v>0.10105263157894737</v>
      </c>
      <c r="G47" s="88">
        <v>0.10596330275229358</v>
      </c>
      <c r="H47" s="88">
        <v>0.10542365497712916</v>
      </c>
    </row>
    <row r="48" spans="1:17" s="85" customFormat="1" ht="22.5" customHeight="1">
      <c r="A48" s="86" t="s">
        <v>36</v>
      </c>
      <c r="C48" s="86"/>
      <c r="D48" s="88">
        <v>5.2452646915978632E-2</v>
      </c>
      <c r="E48" s="88">
        <v>5.3000968054211034E-2</v>
      </c>
      <c r="F48" s="88">
        <v>5.2865497076023393E-2</v>
      </c>
      <c r="G48" s="88">
        <v>5.6422018348623856E-2</v>
      </c>
      <c r="H48" s="88">
        <v>6.055325637116097E-2</v>
      </c>
    </row>
    <row r="49" spans="1:8" s="73" customFormat="1" ht="22.5" customHeight="1">
      <c r="A49" s="67"/>
      <c r="C49" s="74"/>
      <c r="D49" s="88">
        <v>1</v>
      </c>
      <c r="E49" s="88">
        <v>1</v>
      </c>
      <c r="F49" s="88">
        <v>1</v>
      </c>
      <c r="G49" s="88">
        <v>1</v>
      </c>
      <c r="H49" s="88">
        <v>1</v>
      </c>
    </row>
    <row r="50" spans="1:8" s="73" customFormat="1" ht="22.5" customHeight="1">
      <c r="A50" s="80" t="s">
        <v>15</v>
      </c>
      <c r="B50" s="80"/>
      <c r="C50" s="80"/>
      <c r="D50" s="84"/>
      <c r="E50" s="84"/>
      <c r="F50" s="84"/>
      <c r="G50" s="84"/>
      <c r="H50" s="84"/>
    </row>
    <row r="52" spans="1:8" ht="12.75" customHeight="1">
      <c r="A52" s="89"/>
      <c r="B52" s="89"/>
    </row>
    <row r="53" spans="1:8" s="59" customFormat="1" ht="36">
      <c r="A53" s="90" t="s">
        <v>37</v>
      </c>
      <c r="B53" s="91">
        <v>2012</v>
      </c>
    </row>
    <row r="54" spans="1:8" s="85" customFormat="1" ht="22.5" customHeight="1">
      <c r="A54" s="92" t="s">
        <v>38</v>
      </c>
      <c r="B54" s="93">
        <v>0.64321498584186454</v>
      </c>
    </row>
    <row r="55" spans="1:8" s="85" customFormat="1" ht="22.5" customHeight="1">
      <c r="A55" s="92" t="s">
        <v>39</v>
      </c>
      <c r="B55" s="93">
        <v>0.19080810280984534</v>
      </c>
    </row>
    <row r="56" spans="1:8" s="73" customFormat="1" ht="22.5" customHeight="1">
      <c r="A56" s="94" t="s">
        <v>7</v>
      </c>
      <c r="B56" s="93">
        <v>0.10542365497712916</v>
      </c>
    </row>
    <row r="57" spans="1:8" s="85" customFormat="1" ht="22.5" customHeight="1">
      <c r="A57" s="92" t="s">
        <v>40</v>
      </c>
      <c r="B57" s="93">
        <v>6.055325637116097E-2</v>
      </c>
    </row>
    <row r="58" spans="1:8" s="73" customFormat="1" ht="22.5" customHeight="1">
      <c r="A58" s="94"/>
      <c r="B58" s="93">
        <v>1</v>
      </c>
    </row>
    <row r="59" spans="1:8" ht="12.75" customHeight="1">
      <c r="B59"/>
      <c r="C59"/>
    </row>
  </sheetData>
  <mergeCells count="20">
    <mergeCell ref="D32:E32"/>
    <mergeCell ref="G32:H32"/>
    <mergeCell ref="J32:K32"/>
    <mergeCell ref="M32:N32"/>
    <mergeCell ref="P32:Q32"/>
    <mergeCell ref="D31:E31"/>
    <mergeCell ref="G31:H31"/>
    <mergeCell ref="J31:K31"/>
    <mergeCell ref="M31:N31"/>
    <mergeCell ref="P31:Q31"/>
    <mergeCell ref="D6:E6"/>
    <mergeCell ref="G6:H6"/>
    <mergeCell ref="J6:K6"/>
    <mergeCell ref="M6:N6"/>
    <mergeCell ref="P6:Q6"/>
    <mergeCell ref="D5:E5"/>
    <mergeCell ref="G5:H5"/>
    <mergeCell ref="J5:K5"/>
    <mergeCell ref="M5:N5"/>
    <mergeCell ref="P5:Q5"/>
  </mergeCells>
  <pageMargins left="0.5" right="0.5" top="0.34" bottom="0.5" header="0.3" footer="0.3"/>
  <pageSetup scale="95" orientation="portrait" horizontalDpi="1200" verticalDpi="1200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Undergraduate Section Size</vt:lpstr>
      <vt:lpstr>data worksheet </vt:lpstr>
      <vt:lpstr>graph wkg</vt:lpstr>
      <vt:lpstr>'graph wkg'!Print_Area</vt:lpstr>
      <vt:lpstr>'Undergraduate Section Size'!Print_Area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Dobbe, Nadine K [I RES]</dc:creator>
  <cp:lastModifiedBy>Andringa, Chris [I RES]</cp:lastModifiedBy>
  <cp:lastPrinted>2025-01-08T22:55:29Z</cp:lastPrinted>
  <dcterms:created xsi:type="dcterms:W3CDTF">1999-11-22T22:05:58Z</dcterms:created>
  <dcterms:modified xsi:type="dcterms:W3CDTF">2025-04-11T13:50:27Z</dcterms:modified>
</cp:coreProperties>
</file>