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2C6418F5-25DA-46C9-8EC5-05D076C99D2A}" xr6:coauthVersionLast="47" xr6:coauthVersionMax="47" xr10:uidLastSave="{00000000-0000-0000-0000-000000000000}"/>
  <bookViews>
    <workbookView xWindow="33195" yWindow="1575" windowWidth="24000" windowHeight="15600" xr2:uid="{00000000-000D-0000-FFFF-FFFF00000000}"/>
  </bookViews>
  <sheets>
    <sheet name="Full-Time &amp; Part-Time" sheetId="1" r:id="rId1"/>
  </sheets>
  <definedNames>
    <definedName name="_xlnm.Print_Area" localSheetId="0">'Full-Time &amp; Part-Time'!$A$1:$DA$48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36" i="1" l="1"/>
  <c r="CY37" i="1"/>
  <c r="CY26" i="1"/>
  <c r="CY13" i="1" l="1"/>
  <c r="CZ13" i="1" s="1"/>
  <c r="CY34" i="1"/>
  <c r="CZ31" i="1"/>
  <c r="CY27" i="1"/>
  <c r="CY25" i="1"/>
  <c r="CZ25" i="1" s="1"/>
  <c r="CY22" i="1"/>
  <c r="CZ22" i="1" s="1"/>
  <c r="CY19" i="1"/>
  <c r="CZ19" i="1" s="1"/>
  <c r="CY16" i="1"/>
  <c r="CZ16" i="1" s="1"/>
  <c r="CZ10" i="1"/>
  <c r="CV13" i="1"/>
  <c r="CV36" i="1"/>
  <c r="CV34" i="1"/>
  <c r="CW34" i="1" s="1"/>
  <c r="CW31" i="1"/>
  <c r="CV27" i="1"/>
  <c r="CV25" i="1"/>
  <c r="CW25" i="1" s="1"/>
  <c r="CV22" i="1"/>
  <c r="CW22" i="1" s="1"/>
  <c r="CV19" i="1"/>
  <c r="CW19" i="1" s="1"/>
  <c r="CV16" i="1"/>
  <c r="CW16" i="1" s="1"/>
  <c r="CW10" i="1"/>
  <c r="CY28" i="1" l="1"/>
  <c r="CZ28" i="1" s="1"/>
  <c r="CY35" i="1"/>
  <c r="CZ37" i="1" s="1"/>
  <c r="CZ34" i="1"/>
  <c r="CV28" i="1"/>
  <c r="CV26" i="1" s="1"/>
  <c r="CW28" i="1" s="1"/>
  <c r="CW13" i="1"/>
  <c r="CV37" i="1"/>
  <c r="CS8" i="1"/>
  <c r="CV35" i="1" l="1"/>
  <c r="CW37" i="1" s="1"/>
  <c r="CP36" i="1"/>
  <c r="CP34" i="1"/>
  <c r="CQ34" i="1" s="1"/>
  <c r="CQ31" i="1"/>
  <c r="CP27" i="1"/>
  <c r="CP25" i="1"/>
  <c r="CQ25" i="1" s="1"/>
  <c r="CP22" i="1"/>
  <c r="CQ22" i="1" s="1"/>
  <c r="CP19" i="1"/>
  <c r="CQ19" i="1" s="1"/>
  <c r="CP16" i="1"/>
  <c r="CP13" i="1"/>
  <c r="CQ10" i="1"/>
  <c r="CP28" i="1" l="1"/>
  <c r="CP37" i="1"/>
  <c r="CP26" i="1"/>
  <c r="CP35" i="1"/>
  <c r="CQ37" i="1" s="1"/>
  <c r="CQ28" i="1"/>
  <c r="CQ13" i="1"/>
  <c r="CQ16" i="1"/>
  <c r="CS27" i="1"/>
  <c r="CM28" i="1"/>
  <c r="CM27" i="1"/>
  <c r="CS25" i="1" l="1"/>
  <c r="CS34" i="1"/>
  <c r="CS22" i="1"/>
  <c r="CS19" i="1"/>
  <c r="CS16" i="1"/>
  <c r="CS13" i="1"/>
  <c r="CS28" i="1" l="1"/>
  <c r="CS37" i="1"/>
  <c r="CS36" i="1"/>
  <c r="CT34" i="1"/>
  <c r="CT31" i="1"/>
  <c r="CT25" i="1"/>
  <c r="CT22" i="1"/>
  <c r="CT19" i="1"/>
  <c r="CT16" i="1"/>
  <c r="CT10" i="1"/>
  <c r="CT13" i="1"/>
  <c r="CS26" i="1" l="1"/>
  <c r="CT28" i="1" s="1"/>
  <c r="CS35" i="1"/>
  <c r="CT37" i="1" s="1"/>
  <c r="CM37" i="1"/>
  <c r="CM36" i="1"/>
  <c r="CM32" i="1"/>
  <c r="CN34" i="1" s="1"/>
  <c r="CM29" i="1"/>
  <c r="CN31" i="1" s="1"/>
  <c r="CM23" i="1"/>
  <c r="CN25" i="1" s="1"/>
  <c r="CM20" i="1"/>
  <c r="CN22" i="1" s="1"/>
  <c r="CM17" i="1"/>
  <c r="CN19" i="1" s="1"/>
  <c r="CM14" i="1"/>
  <c r="CN16" i="1" s="1"/>
  <c r="CM8" i="1"/>
  <c r="CN10" i="1" s="1"/>
  <c r="CM11" i="1"/>
  <c r="CN13" i="1" s="1"/>
  <c r="CM26" i="1" l="1"/>
  <c r="CN28" i="1" s="1"/>
  <c r="CM35" i="1"/>
  <c r="CN37" i="1" s="1"/>
  <c r="CK37" i="1"/>
  <c r="CK31" i="1"/>
  <c r="CK34" i="1"/>
  <c r="CK28" i="1"/>
  <c r="CK25" i="1"/>
  <c r="CK22" i="1"/>
  <c r="CK19" i="1"/>
  <c r="CK16" i="1"/>
  <c r="CK13" i="1"/>
  <c r="CG11" i="1"/>
  <c r="CK10" i="1" l="1"/>
  <c r="CG32" i="1"/>
  <c r="CH34" i="1" s="1"/>
  <c r="CG29" i="1"/>
  <c r="CH31" i="1" s="1"/>
  <c r="CG28" i="1"/>
  <c r="CG37" i="1" s="1"/>
  <c r="CG27" i="1"/>
  <c r="CG36" i="1" s="1"/>
  <c r="CG23" i="1"/>
  <c r="CG20" i="1"/>
  <c r="CH22" i="1" s="1"/>
  <c r="CG17" i="1"/>
  <c r="CH19" i="1" s="1"/>
  <c r="CG14" i="1"/>
  <c r="CH16" i="1" s="1"/>
  <c r="CG8" i="1"/>
  <c r="CH10" i="1" s="1"/>
  <c r="CH13" i="1"/>
  <c r="CG35" i="1" l="1"/>
  <c r="CH37" i="1" s="1"/>
  <c r="CG26" i="1"/>
  <c r="CH28" i="1" s="1"/>
  <c r="CH25" i="1"/>
  <c r="CD27" i="1" l="1"/>
  <c r="CD28" i="1" l="1"/>
  <c r="CD26" i="1" s="1"/>
  <c r="CD37" i="1" l="1"/>
  <c r="CD29" i="1"/>
  <c r="CE31" i="1" s="1"/>
  <c r="CD32" i="1"/>
  <c r="CE34" i="1" s="1"/>
  <c r="CD23" i="1"/>
  <c r="CE25" i="1" s="1"/>
  <c r="CD20" i="1"/>
  <c r="CE22" i="1" s="1"/>
  <c r="CD17" i="1"/>
  <c r="CE19" i="1" s="1"/>
  <c r="CD14" i="1"/>
  <c r="CE16" i="1" s="1"/>
  <c r="CD11" i="1"/>
  <c r="CE13" i="1" s="1"/>
  <c r="CB13" i="1"/>
  <c r="CE28" i="1" l="1"/>
  <c r="CD35" i="1"/>
  <c r="CE37" i="1" s="1"/>
  <c r="CD36" i="1"/>
  <c r="CA28" i="1"/>
  <c r="CA37" i="1" s="1"/>
  <c r="CA27" i="1"/>
  <c r="CA36" i="1" s="1"/>
  <c r="CA26" i="1"/>
  <c r="CA35" i="1" s="1"/>
  <c r="BX35" i="1"/>
  <c r="BY34" i="1"/>
  <c r="BY31" i="1"/>
  <c r="BX28" i="1"/>
  <c r="BY28" i="1" s="1"/>
  <c r="BX27" i="1"/>
  <c r="BX36" i="1" s="1"/>
  <c r="BY25" i="1"/>
  <c r="BY22" i="1"/>
  <c r="BY19" i="1"/>
  <c r="BY16" i="1"/>
  <c r="BY10" i="1"/>
  <c r="BY13" i="1"/>
  <c r="CB34" i="1"/>
  <c r="CB31" i="1"/>
  <c r="CB25" i="1"/>
  <c r="CB22" i="1"/>
  <c r="CB19" i="1"/>
  <c r="CB16" i="1"/>
  <c r="CB10" i="1"/>
  <c r="BV10" i="1"/>
  <c r="BV34" i="1"/>
  <c r="BV31" i="1"/>
  <c r="BU28" i="1"/>
  <c r="BU37" i="1" s="1"/>
  <c r="BU27" i="1"/>
  <c r="BU36" i="1" s="1"/>
  <c r="BU23" i="1"/>
  <c r="BV25" i="1" s="1"/>
  <c r="BU20" i="1"/>
  <c r="BV22" i="1" s="1"/>
  <c r="BU17" i="1"/>
  <c r="BV19" i="1" s="1"/>
  <c r="BU14" i="1"/>
  <c r="BV16" i="1" s="1"/>
  <c r="BU11" i="1"/>
  <c r="BV13" i="1" s="1"/>
  <c r="BS31" i="1"/>
  <c r="BR36" i="1"/>
  <c r="BR37" i="1"/>
  <c r="BR35" i="1"/>
  <c r="BS34" i="1"/>
  <c r="BS10" i="1"/>
  <c r="BS13" i="1"/>
  <c r="BS16" i="1"/>
  <c r="BS19" i="1"/>
  <c r="BS22" i="1"/>
  <c r="BS25" i="1"/>
  <c r="BS28" i="1"/>
  <c r="BP28" i="1"/>
  <c r="BP25" i="1"/>
  <c r="BP22" i="1"/>
  <c r="BP19" i="1"/>
  <c r="BP16" i="1"/>
  <c r="BP13" i="1"/>
  <c r="BP10" i="1"/>
  <c r="BP34" i="1"/>
  <c r="BP31" i="1"/>
  <c r="BO36" i="1"/>
  <c r="BO37" i="1"/>
  <c r="BO35" i="1"/>
  <c r="BL36" i="1"/>
  <c r="BL24" i="1"/>
  <c r="BL21" i="1"/>
  <c r="BL18" i="1"/>
  <c r="BL15" i="1"/>
  <c r="BL12" i="1"/>
  <c r="BM37" i="1"/>
  <c r="BM34" i="1"/>
  <c r="BM31" i="1"/>
  <c r="BM28" i="1"/>
  <c r="BM25" i="1"/>
  <c r="BM22" i="1"/>
  <c r="BM19" i="1"/>
  <c r="BM16" i="1"/>
  <c r="BM13" i="1"/>
  <c r="BM10" i="1"/>
  <c r="BI9" i="1"/>
  <c r="BJ10" i="1" s="1"/>
  <c r="BJ34" i="1"/>
  <c r="BI33" i="1"/>
  <c r="BJ31" i="1"/>
  <c r="BI30" i="1"/>
  <c r="BI12" i="1"/>
  <c r="BI15" i="1"/>
  <c r="BI18" i="1"/>
  <c r="BI21" i="1"/>
  <c r="BI24" i="1"/>
  <c r="BI28" i="1"/>
  <c r="BI37" i="1" s="1"/>
  <c r="BJ25" i="1"/>
  <c r="BJ22" i="1"/>
  <c r="BJ19" i="1"/>
  <c r="BJ16" i="1"/>
  <c r="BJ13" i="1"/>
  <c r="BF9" i="1"/>
  <c r="BF8" i="1" s="1"/>
  <c r="BF28" i="1"/>
  <c r="BF12" i="1"/>
  <c r="BF15" i="1"/>
  <c r="BF18" i="1"/>
  <c r="BF21" i="1"/>
  <c r="BF24" i="1"/>
  <c r="BG34" i="1"/>
  <c r="BG31" i="1"/>
  <c r="BG25" i="1"/>
  <c r="BG22" i="1"/>
  <c r="BG19" i="1"/>
  <c r="BG16" i="1"/>
  <c r="BG13" i="1"/>
  <c r="BF33" i="1"/>
  <c r="BC33" i="1"/>
  <c r="BC34" i="1"/>
  <c r="BC30" i="1"/>
  <c r="BC29" i="1" s="1"/>
  <c r="BD31" i="1" s="1"/>
  <c r="BC24" i="1"/>
  <c r="BC25" i="1"/>
  <c r="BC22" i="1"/>
  <c r="BC21" i="1"/>
  <c r="BC17" i="1"/>
  <c r="BD19" i="1" s="1"/>
  <c r="BC14" i="1"/>
  <c r="BD16" i="1" s="1"/>
  <c r="BC11" i="1"/>
  <c r="BD13" i="1" s="1"/>
  <c r="BC9" i="1"/>
  <c r="BC8" i="1" s="1"/>
  <c r="AZ9" i="1"/>
  <c r="BA10" i="1" s="1"/>
  <c r="AZ28" i="1"/>
  <c r="AZ37" i="1" s="1"/>
  <c r="AZ26" i="1"/>
  <c r="AZ35" i="1" s="1"/>
  <c r="AZ33" i="1"/>
  <c r="AZ30" i="1"/>
  <c r="AZ24" i="1"/>
  <c r="AZ21" i="1"/>
  <c r="AZ18" i="1"/>
  <c r="AZ15" i="1"/>
  <c r="BA34" i="1"/>
  <c r="BA31" i="1"/>
  <c r="BA25" i="1"/>
  <c r="BA22" i="1"/>
  <c r="BA19" i="1"/>
  <c r="BA16" i="1"/>
  <c r="AW9" i="1"/>
  <c r="AX10" i="1" s="1"/>
  <c r="AW15" i="1"/>
  <c r="AW14" i="1" s="1"/>
  <c r="AX16" i="1" s="1"/>
  <c r="AW18" i="1"/>
  <c r="AW21" i="1"/>
  <c r="AW33" i="1"/>
  <c r="AW13" i="1"/>
  <c r="AW19" i="1"/>
  <c r="AW22" i="1"/>
  <c r="AW25" i="1"/>
  <c r="AW23" i="1" s="1"/>
  <c r="AX25" i="1" s="1"/>
  <c r="AW34" i="1"/>
  <c r="AT26" i="1"/>
  <c r="AT35" i="1" s="1"/>
  <c r="AT13" i="1"/>
  <c r="AU13" i="1" s="1"/>
  <c r="AT16" i="1"/>
  <c r="AT15" i="1" s="1"/>
  <c r="AW29" i="1"/>
  <c r="AX31" i="1" s="1"/>
  <c r="AT9" i="1"/>
  <c r="AU34" i="1"/>
  <c r="AT33" i="1"/>
  <c r="AU31" i="1"/>
  <c r="AT30" i="1"/>
  <c r="AT18" i="1"/>
  <c r="AT21" i="1"/>
  <c r="AT24" i="1"/>
  <c r="AU25" i="1"/>
  <c r="AU22" i="1"/>
  <c r="AU19" i="1"/>
  <c r="AU10" i="1"/>
  <c r="AQ13" i="1"/>
  <c r="AQ12" i="1" s="1"/>
  <c r="AQ16" i="1"/>
  <c r="AQ15" i="1" s="1"/>
  <c r="AQ19" i="1"/>
  <c r="AQ18" i="1" s="1"/>
  <c r="AQ22" i="1"/>
  <c r="AQ21" i="1" s="1"/>
  <c r="AQ25" i="1"/>
  <c r="AQ24" i="1" s="1"/>
  <c r="AQ26" i="1"/>
  <c r="AQ35" i="1" s="1"/>
  <c r="AQ33" i="1"/>
  <c r="AQ30" i="1"/>
  <c r="AQ9" i="1"/>
  <c r="AR34" i="1"/>
  <c r="AR31" i="1"/>
  <c r="AR10" i="1"/>
  <c r="AN17" i="1"/>
  <c r="AO19" i="1" s="1"/>
  <c r="AN14" i="1"/>
  <c r="AO16" i="1" s="1"/>
  <c r="AN11" i="1"/>
  <c r="AO13" i="1" s="1"/>
  <c r="AN9" i="1"/>
  <c r="AN8" i="1" s="1"/>
  <c r="AO10" i="1" s="1"/>
  <c r="AN33" i="1"/>
  <c r="AN30" i="1"/>
  <c r="AN28" i="1"/>
  <c r="AO34" i="1"/>
  <c r="AO31" i="1"/>
  <c r="AO25" i="1"/>
  <c r="AK9" i="1"/>
  <c r="AK10" i="1"/>
  <c r="AI10" i="1"/>
  <c r="AF10" i="1"/>
  <c r="AC10" i="1"/>
  <c r="Z10" i="1"/>
  <c r="V8" i="1"/>
  <c r="W10" i="1" s="1"/>
  <c r="AK28" i="1"/>
  <c r="AK37" i="1" s="1"/>
  <c r="AK26" i="1"/>
  <c r="AL25" i="1"/>
  <c r="AL22" i="1"/>
  <c r="AL19" i="1"/>
  <c r="AL16" i="1"/>
  <c r="AL13" i="1"/>
  <c r="AL34" i="1"/>
  <c r="AL31" i="1"/>
  <c r="AH28" i="1"/>
  <c r="AH37" i="1" s="1"/>
  <c r="AH26" i="1"/>
  <c r="AH35" i="1" s="1"/>
  <c r="AI34" i="1"/>
  <c r="AI31" i="1"/>
  <c r="AI25" i="1"/>
  <c r="AI22" i="1"/>
  <c r="AI19" i="1"/>
  <c r="AI16" i="1"/>
  <c r="AI13" i="1"/>
  <c r="AE26" i="1"/>
  <c r="AE35" i="1" s="1"/>
  <c r="AE28" i="1"/>
  <c r="AE37" i="1" s="1"/>
  <c r="AB26" i="1"/>
  <c r="AB35" i="1" s="1"/>
  <c r="AB13" i="1"/>
  <c r="AC13" i="1" s="1"/>
  <c r="AB25" i="1"/>
  <c r="AB24" i="1" s="1"/>
  <c r="Y26" i="1"/>
  <c r="Y35" i="1" s="1"/>
  <c r="Y16" i="1"/>
  <c r="Y15" i="1" s="1"/>
  <c r="Y19" i="1"/>
  <c r="Z19" i="1" s="1"/>
  <c r="Y22" i="1"/>
  <c r="Y21" i="1" s="1"/>
  <c r="Y25" i="1"/>
  <c r="Y24" i="1" s="1"/>
  <c r="V11" i="1"/>
  <c r="W13" i="1" s="1"/>
  <c r="V14" i="1"/>
  <c r="V15" i="1" s="1"/>
  <c r="V17" i="1"/>
  <c r="V18" i="1" s="1"/>
  <c r="V20" i="1"/>
  <c r="W22" i="1" s="1"/>
  <c r="V23" i="1"/>
  <c r="W25" i="1" s="1"/>
  <c r="V37" i="1"/>
  <c r="S36" i="1"/>
  <c r="P36" i="1"/>
  <c r="M36" i="1"/>
  <c r="J36" i="1"/>
  <c r="G26" i="1"/>
  <c r="G35" i="1" s="1"/>
  <c r="G28" i="1"/>
  <c r="G37" i="1" s="1"/>
  <c r="D26" i="1"/>
  <c r="D28" i="1"/>
  <c r="D37" i="1" s="1"/>
  <c r="P33" i="1"/>
  <c r="M33" i="1"/>
  <c r="J33" i="1"/>
  <c r="H34" i="1"/>
  <c r="G33" i="1"/>
  <c r="D33" i="1"/>
  <c r="AE33" i="1"/>
  <c r="AB33" i="1"/>
  <c r="Y33" i="1"/>
  <c r="V33" i="1"/>
  <c r="S33" i="1"/>
  <c r="AE30" i="1"/>
  <c r="AB30" i="1"/>
  <c r="Y30" i="1"/>
  <c r="V30" i="1"/>
  <c r="S30" i="1"/>
  <c r="S27" i="1"/>
  <c r="AE24" i="1"/>
  <c r="S24" i="1"/>
  <c r="AE21" i="1"/>
  <c r="AB21" i="1"/>
  <c r="S21" i="1"/>
  <c r="AE18" i="1"/>
  <c r="AB18" i="1"/>
  <c r="S18" i="1"/>
  <c r="AE15" i="1"/>
  <c r="AB15" i="1"/>
  <c r="S15" i="1"/>
  <c r="E16" i="1"/>
  <c r="H16" i="1"/>
  <c r="AC16" i="1"/>
  <c r="AF16" i="1"/>
  <c r="Y12" i="1"/>
  <c r="AE12" i="1"/>
  <c r="S12" i="1"/>
  <c r="AF34" i="1"/>
  <c r="AF31" i="1"/>
  <c r="AF25" i="1"/>
  <c r="AF22" i="1"/>
  <c r="AF19" i="1"/>
  <c r="AF13" i="1"/>
  <c r="AC34" i="1"/>
  <c r="AC31" i="1"/>
  <c r="AC22" i="1"/>
  <c r="AC19" i="1"/>
  <c r="Z31" i="1"/>
  <c r="Z13" i="1"/>
  <c r="Z34" i="1"/>
  <c r="W31" i="1"/>
  <c r="W34" i="1"/>
  <c r="H31" i="1"/>
  <c r="H25" i="1"/>
  <c r="H22" i="1"/>
  <c r="H19" i="1"/>
  <c r="H13" i="1"/>
  <c r="E34" i="1"/>
  <c r="E31" i="1"/>
  <c r="E25" i="1"/>
  <c r="E22" i="1"/>
  <c r="E19" i="1"/>
  <c r="E13" i="1"/>
  <c r="AN20" i="1"/>
  <c r="AO22" i="1" s="1"/>
  <c r="AZ12" i="1"/>
  <c r="BA13" i="1"/>
  <c r="BF30" i="1"/>
  <c r="AC25" i="1"/>
  <c r="AK35" i="1"/>
  <c r="AN37" i="1"/>
  <c r="BF37" i="1"/>
  <c r="BC32" i="1" l="1"/>
  <c r="BD34" i="1" s="1"/>
  <c r="AW12" i="1"/>
  <c r="AW11" i="1" s="1"/>
  <c r="AX13" i="1" s="1"/>
  <c r="BP37" i="1"/>
  <c r="Z25" i="1"/>
  <c r="AT12" i="1"/>
  <c r="BC28" i="1"/>
  <c r="BC37" i="1" s="1"/>
  <c r="BG10" i="1"/>
  <c r="BC20" i="1"/>
  <c r="BD22" i="1" s="1"/>
  <c r="AR22" i="1"/>
  <c r="W16" i="1"/>
  <c r="AR16" i="1"/>
  <c r="CB28" i="1"/>
  <c r="BD10" i="1"/>
  <c r="AU16" i="1"/>
  <c r="BA28" i="1"/>
  <c r="AW28" i="1"/>
  <c r="AW37" i="1" s="1"/>
  <c r="AT28" i="1"/>
  <c r="AT37" i="1" s="1"/>
  <c r="AU37" i="1" s="1"/>
  <c r="AL28" i="1"/>
  <c r="V24" i="1"/>
  <c r="BC23" i="1"/>
  <c r="BD25" i="1" s="1"/>
  <c r="AB28" i="1"/>
  <c r="AC28" i="1" s="1"/>
  <c r="W19" i="1"/>
  <c r="E28" i="1"/>
  <c r="AK36" i="1"/>
  <c r="BA37" i="1"/>
  <c r="BF27" i="1"/>
  <c r="BF36" i="1" s="1"/>
  <c r="BI27" i="1"/>
  <c r="BI36" i="1" s="1"/>
  <c r="AB12" i="1"/>
  <c r="AR19" i="1"/>
  <c r="V21" i="1"/>
  <c r="AI28" i="1"/>
  <c r="BS37" i="1"/>
  <c r="AI37" i="1"/>
  <c r="AH36" i="1"/>
  <c r="AL37" i="1"/>
  <c r="Y18" i="1"/>
  <c r="BX37" i="1"/>
  <c r="BY37" i="1" s="1"/>
  <c r="AR25" i="1"/>
  <c r="AF28" i="1"/>
  <c r="AZ27" i="1"/>
  <c r="AZ36" i="1" s="1"/>
  <c r="AW20" i="1"/>
  <c r="AX22" i="1" s="1"/>
  <c r="AW17" i="1"/>
  <c r="AX19" i="1" s="1"/>
  <c r="Y28" i="1"/>
  <c r="Y37" i="1" s="1"/>
  <c r="Y36" i="1" s="1"/>
  <c r="AK27" i="1"/>
  <c r="AK8" i="1"/>
  <c r="AL10" i="1" s="1"/>
  <c r="BU26" i="1"/>
  <c r="BU35" i="1" s="1"/>
  <c r="BV37" i="1" s="1"/>
  <c r="AE36" i="1"/>
  <c r="AH27" i="1"/>
  <c r="AE27" i="1"/>
  <c r="BC27" i="1"/>
  <c r="BC36" i="1" s="1"/>
  <c r="H37" i="1"/>
  <c r="G36" i="1"/>
  <c r="AF37" i="1"/>
  <c r="AQ27" i="1"/>
  <c r="AT27" i="1"/>
  <c r="CB37" i="1"/>
  <c r="AR13" i="1"/>
  <c r="AN26" i="1"/>
  <c r="AW32" i="1"/>
  <c r="AX34" i="1" s="1"/>
  <c r="D35" i="1"/>
  <c r="Z22" i="1"/>
  <c r="AQ28" i="1"/>
  <c r="V26" i="1"/>
  <c r="Z16" i="1"/>
  <c r="V12" i="1"/>
  <c r="H28" i="1"/>
  <c r="BV28" i="1" l="1"/>
  <c r="AB27" i="1"/>
  <c r="AB37" i="1"/>
  <c r="AC37" i="1" s="1"/>
  <c r="AW27" i="1"/>
  <c r="AW36" i="1" s="1"/>
  <c r="Y27" i="1"/>
  <c r="Z28" i="1"/>
  <c r="Z37" i="1"/>
  <c r="AU28" i="1"/>
  <c r="BI26" i="1"/>
  <c r="BI35" i="1" s="1"/>
  <c r="BJ37" i="1" s="1"/>
  <c r="AT36" i="1"/>
  <c r="BC26" i="1"/>
  <c r="BC35" i="1" s="1"/>
  <c r="BD37" i="1" s="1"/>
  <c r="BF26" i="1"/>
  <c r="BF35" i="1" s="1"/>
  <c r="BG37" i="1" s="1"/>
  <c r="AW26" i="1"/>
  <c r="AX28" i="1" s="1"/>
  <c r="E37" i="1"/>
  <c r="D36" i="1"/>
  <c r="AO28" i="1"/>
  <c r="AN35" i="1"/>
  <c r="W28" i="1"/>
  <c r="V27" i="1"/>
  <c r="V35" i="1"/>
  <c r="AR28" i="1"/>
  <c r="AQ37" i="1"/>
  <c r="AB36" i="1"/>
  <c r="BJ28" i="1" l="1"/>
  <c r="BD28" i="1"/>
  <c r="BG28" i="1"/>
  <c r="AW35" i="1"/>
  <c r="AX37" i="1" s="1"/>
  <c r="AO37" i="1"/>
  <c r="AN36" i="1"/>
  <c r="AR37" i="1"/>
  <c r="AQ36" i="1"/>
  <c r="W37" i="1"/>
  <c r="V36" i="1"/>
</calcChain>
</file>

<file path=xl/sharedStrings.xml><?xml version="1.0" encoding="utf-8"?>
<sst xmlns="http://schemas.openxmlformats.org/spreadsheetml/2006/main" count="145" uniqueCount="62">
  <si>
    <t xml:space="preserve"> Fall Semester Headcount and Percent by Level</t>
  </si>
  <si>
    <t>LEVEL</t>
  </si>
  <si>
    <t>NUMBER</t>
  </si>
  <si>
    <t>%</t>
  </si>
  <si>
    <t xml:space="preserve">        %</t>
  </si>
  <si>
    <t>Sophomores</t>
  </si>
  <si>
    <t>Juniors</t>
  </si>
  <si>
    <t>Seniors</t>
  </si>
  <si>
    <t>Part-time</t>
  </si>
  <si>
    <t>–––––1992–––––</t>
  </si>
  <si>
    <t>–––––1999–––––</t>
  </si>
  <si>
    <t>–––––1998–––––</t>
  </si>
  <si>
    <t>–––––1997–––––</t>
  </si>
  <si>
    <t>–––––1995–––––</t>
  </si>
  <si>
    <t>–––––1994–––––</t>
  </si>
  <si>
    <t>–––––1993–––––</t>
  </si>
  <si>
    <t>–––––1991–––––</t>
  </si>
  <si>
    <t>–––––2000–––––</t>
  </si>
  <si>
    <t>Full-time</t>
  </si>
  <si>
    <t>–––––1996 -–––––</t>
  </si>
  <si>
    <t>–––––2001–––––</t>
  </si>
  <si>
    <t>–––––––––––––––––––––2002–––––––––––––––––––––</t>
  </si>
  <si>
    <t>–––––––––––––––2003–––––––––––––––</t>
  </si>
  <si>
    <t>–––––––––––––––2004–––––––––––––––</t>
  </si>
  <si>
    <t>–––––––––––––––2005–––––––––––––––</t>
  </si>
  <si>
    <t>–––––––––––––––2006––––––––––––––</t>
  </si>
  <si>
    <t>–––––––––––––––2007––––––––––––––</t>
  </si>
  <si>
    <t>–––––––––––––––2008––––––––––––––</t>
  </si>
  <si>
    <t>–––––––––––––––2009––––––––––––––</t>
  </si>
  <si>
    <t>–––––––––––––––2010––––––––––––––</t>
  </si>
  <si>
    <t>–––––––––––––––2011––––––––––––––</t>
  </si>
  <si>
    <t>–––––––––––––––2012––––––––––––––</t>
  </si>
  <si>
    <t>–––––––––––––––2013––––––––––––––</t>
  </si>
  <si>
    <t>Vet Med</t>
  </si>
  <si>
    <t>–––––––––––––––2014––––––––––––––</t>
  </si>
  <si>
    <t>–––––––––––––––2015––––––––––––––</t>
  </si>
  <si>
    <t>–––––––––––––––2016––––––––––––––</t>
  </si>
  <si>
    <t>–––––––––––––––2017––––––––––––––</t>
  </si>
  <si>
    <r>
      <t>Enrollment: Full-Time</t>
    </r>
    <r>
      <rPr>
        <vertAlign val="superscript"/>
        <sz val="14"/>
        <rFont val="Univers 55"/>
      </rPr>
      <t>1</t>
    </r>
    <r>
      <rPr>
        <b/>
        <sz val="14"/>
        <rFont val="Univers 55"/>
        <family val="2"/>
      </rPr>
      <t xml:space="preserve"> and Part-Time</t>
    </r>
    <r>
      <rPr>
        <vertAlign val="superscript"/>
        <sz val="14"/>
        <rFont val="Univers 55"/>
      </rPr>
      <t>2</t>
    </r>
    <r>
      <rPr>
        <vertAlign val="superscript"/>
        <sz val="12"/>
        <rFont val="Univers 55"/>
      </rPr>
      <t xml:space="preserve"> </t>
    </r>
  </si>
  <si>
    <r>
      <t xml:space="preserve">1 </t>
    </r>
    <r>
      <rPr>
        <sz val="8"/>
        <rFont val="Univers LT Std 55"/>
        <family val="2"/>
      </rPr>
      <t>Beginning Fall 2015, for reporting purposes, full-time enrollment no longer includes remedial courses in the calculation</t>
    </r>
  </si>
  <si>
    <t xml:space="preserve">  of total credit hours.</t>
  </si>
  <si>
    <r>
      <rPr>
        <vertAlign val="superscript"/>
        <sz val="9"/>
        <rFont val="Univers LT Std 55"/>
        <family val="2"/>
      </rPr>
      <t>3</t>
    </r>
    <r>
      <rPr>
        <sz val="8"/>
        <rFont val="Univers LT Std 55"/>
        <family val="2"/>
      </rPr>
      <t xml:space="preserve"> Beginning Fall 2018, Intensive English Orientation Program (IEOP) students are excluded from this table.</t>
    </r>
  </si>
  <si>
    <r>
      <t xml:space="preserve">2 </t>
    </r>
    <r>
      <rPr>
        <sz val="8"/>
        <rFont val="Univers LT Std 55"/>
        <family val="2"/>
      </rPr>
      <t>Part-time is defined as fewer than 12 credits for undergraduate and Vet Med and fewer than 9 credits for graduate.</t>
    </r>
  </si>
  <si>
    <t>–––––––––––––––2018––––––––––––––</t>
  </si>
  <si>
    <r>
      <t>Graduate</t>
    </r>
    <r>
      <rPr>
        <vertAlign val="superscript"/>
        <sz val="9"/>
        <rFont val="Univers 45 Light"/>
      </rPr>
      <t>4</t>
    </r>
  </si>
  <si>
    <r>
      <t>Total Undergraduate</t>
    </r>
    <r>
      <rPr>
        <vertAlign val="superscript"/>
        <sz val="9"/>
        <rFont val="Univers 55"/>
      </rPr>
      <t>3</t>
    </r>
  </si>
  <si>
    <r>
      <t>Total</t>
    </r>
    <r>
      <rPr>
        <b/>
        <sz val="4"/>
        <rFont val="Univers 45 Light"/>
      </rPr>
      <t xml:space="preserve"> </t>
    </r>
    <r>
      <rPr>
        <vertAlign val="superscript"/>
        <sz val="9"/>
        <rFont val="Univers 45 Light"/>
      </rPr>
      <t>4</t>
    </r>
  </si>
  <si>
    <r>
      <t>Undergraduate</t>
    </r>
    <r>
      <rPr>
        <vertAlign val="superscript"/>
        <sz val="9"/>
        <rFont val="Univers 45 Light"/>
      </rPr>
      <t>3</t>
    </r>
  </si>
  <si>
    <t>–––––––––––––––2019––––––––––––––</t>
  </si>
  <si>
    <t>–––––––––––––––2020––––––––––––––</t>
  </si>
  <si>
    <t>–––––––––––––––2021––––––––––––––</t>
  </si>
  <si>
    <r>
      <t xml:space="preserve">4 </t>
    </r>
    <r>
      <rPr>
        <sz val="8"/>
        <rFont val="Univers LT Std 55"/>
        <family val="2"/>
      </rPr>
      <t>Beginning Fall 2011, Post Docs are excluded from Graduate and Total enrollment in this table.</t>
    </r>
  </si>
  <si>
    <t>Freshmen</t>
  </si>
  <si>
    <r>
      <t xml:space="preserve">New Direct from High School </t>
    </r>
    <r>
      <rPr>
        <i/>
        <vertAlign val="superscript"/>
        <sz val="8"/>
        <rFont val="Univers 55"/>
      </rPr>
      <t>5</t>
    </r>
  </si>
  <si>
    <r>
      <t xml:space="preserve">5 </t>
    </r>
    <r>
      <rPr>
        <sz val="8"/>
        <rFont val="Univers LT Std 55"/>
        <family val="2"/>
      </rPr>
      <t>Includes all new students direct from high school regardless of credit-based classification (FR, SO, JR, SR)</t>
    </r>
  </si>
  <si>
    <t>–––––––––––––––2022––––––––––––––</t>
  </si>
  <si>
    <t>–––––––––––––––2023––––––––––––––</t>
  </si>
  <si>
    <t>–––––––––––––––2024––––––––––––––</t>
  </si>
  <si>
    <r>
      <t>Specials</t>
    </r>
    <r>
      <rPr>
        <vertAlign val="superscript"/>
        <sz val="8"/>
        <rFont val="Univers 55"/>
      </rPr>
      <t>6</t>
    </r>
  </si>
  <si>
    <r>
      <t xml:space="preserve">6 </t>
    </r>
    <r>
      <rPr>
        <sz val="8"/>
        <rFont val="Univers LT Std 55"/>
        <family val="2"/>
      </rPr>
      <t>Includes non-degree seeking and certificate only students.</t>
    </r>
  </si>
  <si>
    <t>Office of Institutional Research (Source: Workday)</t>
  </si>
  <si>
    <t>Last Updated: 12/17/2024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</si>
</sst>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,??0"/>
    <numFmt numFmtId="165" formatCode="??0.0%"/>
    <numFmt numFmtId="166" formatCode="?#,##0"/>
    <numFmt numFmtId="167" formatCode="?0.0%"/>
  </numFmts>
  <fonts count="31">
    <font>
      <sz val="10"/>
      <name val="Univers 55"/>
    </font>
    <font>
      <sz val="14"/>
      <name val="Univers 75 Black"/>
    </font>
    <font>
      <sz val="7"/>
      <name val="Univers 55"/>
      <family val="2"/>
    </font>
    <font>
      <sz val="7"/>
      <name val="Univers 65 Bold"/>
    </font>
    <font>
      <vertAlign val="superscript"/>
      <sz val="9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8"/>
      <name val="Univers 55"/>
      <family val="2"/>
    </font>
    <font>
      <b/>
      <sz val="7"/>
      <name val="Univers 45 Light"/>
      <family val="2"/>
    </font>
    <font>
      <vertAlign val="superscript"/>
      <sz val="9"/>
      <name val="Univers 55"/>
    </font>
    <font>
      <vertAlign val="superscript"/>
      <sz val="14"/>
      <name val="Univers 55"/>
    </font>
    <font>
      <vertAlign val="superscript"/>
      <sz val="12"/>
      <name val="Univers 55"/>
    </font>
    <font>
      <b/>
      <sz val="8"/>
      <name val="Univers 45 Light"/>
      <family val="2"/>
    </font>
    <font>
      <sz val="8"/>
      <name val="Univers 55"/>
      <family val="2"/>
    </font>
    <font>
      <sz val="8"/>
      <name val="Univers 75 Black"/>
    </font>
    <font>
      <sz val="8"/>
      <name val="Univers 55"/>
    </font>
    <font>
      <vertAlign val="superscript"/>
      <sz val="9"/>
      <name val="Univers 45 Light"/>
    </font>
    <font>
      <b/>
      <sz val="8"/>
      <name val="Univers LT Std 45 Light"/>
      <family val="2"/>
    </font>
    <font>
      <b/>
      <i/>
      <sz val="9"/>
      <name val="Univers LT Std 45 Light"/>
      <family val="2"/>
    </font>
    <font>
      <b/>
      <sz val="9"/>
      <name val="Univers LT Std 45 Light"/>
      <family val="2"/>
    </font>
    <font>
      <b/>
      <sz val="7"/>
      <name val="Univers LT Std 45 Light"/>
      <family val="2"/>
    </font>
    <font>
      <sz val="8"/>
      <name val="Univers LT Std 55"/>
      <family val="2"/>
    </font>
    <font>
      <vertAlign val="superscript"/>
      <sz val="9"/>
      <name val="Univers LT Std 55"/>
      <family val="2"/>
    </font>
    <font>
      <b/>
      <sz val="4"/>
      <name val="Univers 45 Light"/>
    </font>
    <font>
      <b/>
      <sz val="8"/>
      <name val="Univers 55"/>
    </font>
    <font>
      <i/>
      <sz val="8"/>
      <name val="Univers 55"/>
      <family val="2"/>
    </font>
    <font>
      <i/>
      <vertAlign val="superscript"/>
      <sz val="8"/>
      <name val="Univers 55"/>
    </font>
    <font>
      <i/>
      <sz val="8"/>
      <name val="Univers 75 Black"/>
    </font>
    <font>
      <b/>
      <i/>
      <sz val="8"/>
      <name val="Univers 45 Light"/>
      <family val="2"/>
    </font>
    <font>
      <i/>
      <sz val="8"/>
      <name val="Univers 55"/>
    </font>
    <font>
      <vertAlign val="superscript"/>
      <sz val="8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Continuous"/>
    </xf>
    <xf numFmtId="167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centerContinuous"/>
    </xf>
    <xf numFmtId="167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0" fontId="14" fillId="0" borderId="0" xfId="0" applyFont="1"/>
    <xf numFmtId="3" fontId="13" fillId="0" borderId="0" xfId="0" applyNumberFormat="1" applyFont="1" applyAlignment="1">
      <alignment horizontal="right"/>
    </xf>
    <xf numFmtId="0" fontId="13" fillId="0" borderId="0" xfId="0" applyFont="1"/>
    <xf numFmtId="165" fontId="13" fillId="2" borderId="0" xfId="0" applyNumberFormat="1" applyFont="1" applyFill="1" applyAlignment="1">
      <alignment horizontal="left"/>
    </xf>
    <xf numFmtId="3" fontId="13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165" fontId="13" fillId="2" borderId="0" xfId="0" applyNumberFormat="1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166" fontId="13" fillId="3" borderId="0" xfId="0" applyNumberFormat="1" applyFont="1" applyFill="1" applyAlignment="1">
      <alignment horizontal="center"/>
    </xf>
    <xf numFmtId="167" fontId="13" fillId="3" borderId="0" xfId="0" applyNumberFormat="1" applyFont="1" applyFill="1" applyAlignment="1">
      <alignment horizontal="center"/>
    </xf>
    <xf numFmtId="3" fontId="13" fillId="3" borderId="0" xfId="0" applyNumberFormat="1" applyFont="1" applyFill="1" applyAlignment="1">
      <alignment horizontal="right"/>
    </xf>
    <xf numFmtId="3" fontId="14" fillId="3" borderId="0" xfId="0" applyNumberFormat="1" applyFont="1" applyFill="1"/>
    <xf numFmtId="3" fontId="15" fillId="2" borderId="0" xfId="0" applyNumberFormat="1" applyFont="1" applyFill="1" applyAlignment="1">
      <alignment horizontal="right"/>
    </xf>
    <xf numFmtId="165" fontId="13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right"/>
    </xf>
    <xf numFmtId="0" fontId="13" fillId="2" borderId="0" xfId="0" applyFont="1" applyFill="1" applyAlignment="1">
      <alignment horizontal="left"/>
    </xf>
    <xf numFmtId="1" fontId="13" fillId="3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left"/>
    </xf>
    <xf numFmtId="3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5" fontId="13" fillId="2" borderId="0" xfId="0" applyNumberFormat="1" applyFont="1" applyFill="1" applyAlignment="1">
      <alignment horizontal="left" vertical="top"/>
    </xf>
    <xf numFmtId="165" fontId="13" fillId="2" borderId="0" xfId="0" applyNumberFormat="1" applyFont="1" applyFill="1" applyAlignment="1">
      <alignment horizontal="center" vertical="top"/>
    </xf>
    <xf numFmtId="3" fontId="13" fillId="2" borderId="0" xfId="0" applyNumberFormat="1" applyFont="1" applyFill="1" applyAlignment="1">
      <alignment horizontal="right" vertical="top"/>
    </xf>
    <xf numFmtId="167" fontId="13" fillId="2" borderId="0" xfId="0" applyNumberFormat="1" applyFont="1" applyFill="1" applyAlignment="1">
      <alignment horizontal="right" vertical="top"/>
    </xf>
    <xf numFmtId="165" fontId="13" fillId="0" borderId="0" xfId="0" applyNumberFormat="1" applyFont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165" fontId="13" fillId="3" borderId="0" xfId="0" applyNumberFormat="1" applyFont="1" applyFill="1" applyAlignment="1">
      <alignment horizontal="left" vertical="top"/>
    </xf>
    <xf numFmtId="166" fontId="13" fillId="3" borderId="0" xfId="0" applyNumberFormat="1" applyFont="1" applyFill="1" applyAlignment="1">
      <alignment horizontal="center" vertical="top"/>
    </xf>
    <xf numFmtId="167" fontId="13" fillId="3" borderId="0" xfId="0" applyNumberFormat="1" applyFont="1" applyFill="1" applyAlignment="1">
      <alignment horizontal="center" vertical="top"/>
    </xf>
    <xf numFmtId="3" fontId="13" fillId="3" borderId="0" xfId="0" applyNumberFormat="1" applyFont="1" applyFill="1" applyAlignment="1">
      <alignment horizontal="right" vertical="top"/>
    </xf>
    <xf numFmtId="167" fontId="13" fillId="3" borderId="0" xfId="0" applyNumberFormat="1" applyFont="1" applyFill="1" applyAlignment="1">
      <alignment horizontal="right" vertical="top"/>
    </xf>
    <xf numFmtId="0" fontId="14" fillId="3" borderId="0" xfId="0" applyFont="1" applyFill="1" applyAlignment="1">
      <alignment vertical="top"/>
    </xf>
    <xf numFmtId="167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3" fontId="15" fillId="2" borderId="0" xfId="0" applyNumberFormat="1" applyFont="1" applyFill="1" applyAlignment="1">
      <alignment horizontal="right" vertical="top"/>
    </xf>
    <xf numFmtId="165" fontId="13" fillId="0" borderId="0" xfId="0" applyNumberFormat="1" applyFont="1" applyAlignment="1">
      <alignment horizontal="left" vertical="top"/>
    </xf>
    <xf numFmtId="3" fontId="13" fillId="0" borderId="0" xfId="0" applyNumberFormat="1" applyFont="1" applyAlignment="1">
      <alignment horizontal="right" vertical="top"/>
    </xf>
    <xf numFmtId="0" fontId="13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1" fontId="13" fillId="3" borderId="0" xfId="0" applyNumberFormat="1" applyFont="1" applyFill="1" applyAlignment="1">
      <alignment horizontal="right" vertical="top"/>
    </xf>
    <xf numFmtId="165" fontId="13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left" vertical="top"/>
    </xf>
    <xf numFmtId="3" fontId="13" fillId="2" borderId="1" xfId="0" applyNumberFormat="1" applyFont="1" applyFill="1" applyBorder="1" applyAlignment="1">
      <alignment horizontal="right" vertical="top"/>
    </xf>
    <xf numFmtId="167" fontId="13" fillId="2" borderId="1" xfId="0" applyNumberFormat="1" applyFont="1" applyFill="1" applyBorder="1" applyAlignment="1">
      <alignment horizontal="right" vertical="top"/>
    </xf>
    <xf numFmtId="165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3" fontId="12" fillId="0" borderId="0" xfId="0" applyNumberFormat="1" applyFont="1" applyAlignment="1">
      <alignment horizontal="right" vertical="top"/>
    </xf>
    <xf numFmtId="167" fontId="12" fillId="0" borderId="0" xfId="0" applyNumberFormat="1" applyFont="1" applyAlignment="1">
      <alignment horizontal="right" vertical="top"/>
    </xf>
    <xf numFmtId="0" fontId="13" fillId="2" borderId="0" xfId="0" applyFont="1" applyFill="1" applyAlignment="1">
      <alignment vertical="center"/>
    </xf>
    <xf numFmtId="165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horizontal="right" vertical="center"/>
    </xf>
    <xf numFmtId="167" fontId="13" fillId="2" borderId="0" xfId="0" applyNumberFormat="1" applyFont="1" applyFill="1" applyAlignment="1">
      <alignment horizontal="right" vertical="center"/>
    </xf>
    <xf numFmtId="167" fontId="13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166" fontId="13" fillId="3" borderId="0" xfId="0" applyNumberFormat="1" applyFont="1" applyFill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vertical="center"/>
    </xf>
    <xf numFmtId="165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center" vertical="center"/>
    </xf>
    <xf numFmtId="1" fontId="13" fillId="3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5" fontId="13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Continuous"/>
    </xf>
    <xf numFmtId="167" fontId="19" fillId="0" borderId="0" xfId="0" applyNumberFormat="1" applyFont="1" applyAlignment="1">
      <alignment horizontal="centerContinuous"/>
    </xf>
    <xf numFmtId="0" fontId="19" fillId="0" borderId="0" xfId="0" applyFont="1"/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Continuous"/>
    </xf>
    <xf numFmtId="167" fontId="7" fillId="0" borderId="1" xfId="0" applyNumberFormat="1" applyFont="1" applyBorder="1" applyAlignment="1">
      <alignment horizontal="centerContinuous"/>
    </xf>
    <xf numFmtId="167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0" applyFont="1" applyAlignment="1">
      <alignment vertical="top"/>
    </xf>
    <xf numFmtId="3" fontId="1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3" fontId="21" fillId="0" borderId="0" xfId="0" applyNumberFormat="1" applyFont="1"/>
    <xf numFmtId="3" fontId="24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left"/>
    </xf>
    <xf numFmtId="0" fontId="27" fillId="2" borderId="0" xfId="0" applyFont="1" applyFill="1"/>
    <xf numFmtId="166" fontId="25" fillId="2" borderId="0" xfId="0" applyNumberFormat="1" applyFont="1" applyFill="1" applyAlignment="1">
      <alignment horizontal="center"/>
    </xf>
    <xf numFmtId="167" fontId="25" fillId="2" borderId="0" xfId="0" applyNumberFormat="1" applyFont="1" applyFill="1" applyAlignment="1">
      <alignment horizontal="center"/>
    </xf>
    <xf numFmtId="3" fontId="25" fillId="2" borderId="0" xfId="0" applyNumberFormat="1" applyFont="1" applyFill="1" applyAlignment="1">
      <alignment horizontal="right"/>
    </xf>
    <xf numFmtId="3" fontId="27" fillId="2" borderId="0" xfId="0" applyNumberFormat="1" applyFont="1" applyFill="1"/>
    <xf numFmtId="0" fontId="28" fillId="2" borderId="0" xfId="0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166" fontId="25" fillId="2" borderId="0" xfId="0" applyNumberFormat="1" applyFont="1" applyFill="1" applyAlignment="1">
      <alignment horizontal="center" vertical="center"/>
    </xf>
    <xf numFmtId="167" fontId="25" fillId="2" borderId="0" xfId="0" applyNumberFormat="1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left" vertical="top"/>
    </xf>
    <xf numFmtId="165" fontId="25" fillId="2" borderId="0" xfId="0" applyNumberFormat="1" applyFont="1" applyFill="1" applyAlignment="1">
      <alignment horizontal="left" vertical="top"/>
    </xf>
    <xf numFmtId="166" fontId="25" fillId="2" borderId="0" xfId="0" applyNumberFormat="1" applyFont="1" applyFill="1" applyAlignment="1">
      <alignment horizontal="center" vertical="top"/>
    </xf>
    <xf numFmtId="167" fontId="25" fillId="2" borderId="0" xfId="0" applyNumberFormat="1" applyFont="1" applyFill="1" applyAlignment="1">
      <alignment horizontal="center" vertical="top"/>
    </xf>
    <xf numFmtId="3" fontId="25" fillId="2" borderId="0" xfId="0" applyNumberFormat="1" applyFont="1" applyFill="1" applyAlignment="1">
      <alignment horizontal="right" vertical="top"/>
    </xf>
    <xf numFmtId="167" fontId="25" fillId="2" borderId="0" xfId="0" applyNumberFormat="1" applyFont="1" applyFill="1" applyAlignment="1">
      <alignment horizontal="right" vertical="top"/>
    </xf>
    <xf numFmtId="0" fontId="27" fillId="2" borderId="0" xfId="0" applyFont="1" applyFill="1" applyAlignment="1">
      <alignment vertical="top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4DDD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0</xdr:row>
      <xdr:rowOff>70340</xdr:rowOff>
    </xdr:from>
    <xdr:to>
      <xdr:col>103</xdr:col>
      <xdr:colOff>428625</xdr:colOff>
      <xdr:row>1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938" y="70340"/>
          <a:ext cx="6640512" cy="167786"/>
          <a:chOff x="7938" y="70339"/>
          <a:chExt cx="7173276" cy="134743"/>
        </a:xfrm>
      </xdr:grpSpPr>
      <xdr:sp macro="" textlink="">
        <xdr:nvSpPr>
          <xdr:cNvPr id="7" name="Line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7938" y="205082"/>
            <a:ext cx="717327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08" y="70339"/>
            <a:ext cx="1160445" cy="9144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48"/>
  <sheetViews>
    <sheetView showGridLines="0" tabSelected="1" defaultGridColor="0" view="pageBreakPreview" colorId="8" zoomScaleNormal="130" zoomScaleSheetLayoutView="100" workbookViewId="0">
      <selection activeCell="CY35" sqref="CY35"/>
    </sheetView>
  </sheetViews>
  <sheetFormatPr defaultColWidth="10.85546875" defaultRowHeight="12.75"/>
  <cols>
    <col min="1" max="1" width="1.7109375" style="2" customWidth="1"/>
    <col min="2" max="2" width="3.28515625" style="2" customWidth="1"/>
    <col min="3" max="3" width="22" style="2" customWidth="1"/>
    <col min="4" max="4" width="6.7109375" style="1" hidden="1" customWidth="1"/>
    <col min="5" max="5" width="6.7109375" style="5" hidden="1" customWidth="1"/>
    <col min="6" max="6" width="1.85546875" style="5" hidden="1" customWidth="1"/>
    <col min="7" max="7" width="6.7109375" style="1" hidden="1" customWidth="1"/>
    <col min="8" max="8" width="6.7109375" style="5" hidden="1" customWidth="1"/>
    <col min="9" max="9" width="1.85546875" style="5" hidden="1" customWidth="1"/>
    <col min="10" max="10" width="6.7109375" style="1" hidden="1" customWidth="1"/>
    <col min="11" max="11" width="6.7109375" style="5" hidden="1" customWidth="1"/>
    <col min="12" max="12" width="1.85546875" style="5" hidden="1" customWidth="1"/>
    <col min="13" max="13" width="6.7109375" style="1" hidden="1" customWidth="1"/>
    <col min="14" max="14" width="6.7109375" style="5" hidden="1" customWidth="1"/>
    <col min="15" max="15" width="1.85546875" style="5" hidden="1" customWidth="1"/>
    <col min="16" max="16" width="6.7109375" style="1" hidden="1" customWidth="1"/>
    <col min="17" max="17" width="6.7109375" style="5" hidden="1" customWidth="1"/>
    <col min="18" max="18" width="1.85546875" style="5" hidden="1" customWidth="1"/>
    <col min="19" max="19" width="6.7109375" style="1" hidden="1" customWidth="1"/>
    <col min="20" max="20" width="6.7109375" hidden="1" customWidth="1"/>
    <col min="21" max="21" width="1.85546875" hidden="1" customWidth="1"/>
    <col min="22" max="23" width="6.7109375" hidden="1" customWidth="1"/>
    <col min="24" max="24" width="1.85546875" hidden="1" customWidth="1"/>
    <col min="25" max="26" width="6.7109375" hidden="1" customWidth="1"/>
    <col min="27" max="27" width="1.85546875" hidden="1" customWidth="1"/>
    <col min="28" max="29" width="6.7109375" hidden="1" customWidth="1"/>
    <col min="30" max="30" width="1.85546875" hidden="1" customWidth="1"/>
    <col min="31" max="31" width="6.7109375" hidden="1" customWidth="1"/>
    <col min="32" max="32" width="6.85546875" hidden="1" customWidth="1"/>
    <col min="33" max="33" width="1.85546875" hidden="1" customWidth="1"/>
    <col min="34" max="34" width="6.7109375" hidden="1" customWidth="1"/>
    <col min="35" max="35" width="6.85546875" hidden="1" customWidth="1"/>
    <col min="36" max="36" width="1.85546875" style="5" hidden="1" customWidth="1"/>
    <col min="37" max="37" width="6.85546875" hidden="1" customWidth="1"/>
    <col min="38" max="38" width="6.7109375" hidden="1" customWidth="1"/>
    <col min="39" max="39" width="1.85546875" hidden="1" customWidth="1"/>
    <col min="40" max="40" width="7" hidden="1" customWidth="1"/>
    <col min="41" max="41" width="6.7109375" hidden="1" customWidth="1"/>
    <col min="42" max="42" width="1.85546875" hidden="1" customWidth="1"/>
    <col min="43" max="43" width="7" hidden="1" customWidth="1"/>
    <col min="44" max="44" width="6.7109375" hidden="1" customWidth="1"/>
    <col min="45" max="45" width="1.85546875" hidden="1" customWidth="1"/>
    <col min="46" max="46" width="7" hidden="1" customWidth="1"/>
    <col min="47" max="47" width="6.7109375" hidden="1" customWidth="1"/>
    <col min="48" max="48" width="1.85546875" hidden="1" customWidth="1"/>
    <col min="49" max="49" width="7" hidden="1" customWidth="1"/>
    <col min="50" max="50" width="6.7109375" hidden="1" customWidth="1"/>
    <col min="51" max="51" width="1.85546875" hidden="1" customWidth="1"/>
    <col min="52" max="52" width="7" hidden="1" customWidth="1"/>
    <col min="53" max="53" width="6.7109375" hidden="1" customWidth="1"/>
    <col min="54" max="54" width="1.7109375" hidden="1" customWidth="1"/>
    <col min="55" max="55" width="7" hidden="1" customWidth="1"/>
    <col min="56" max="56" width="6.7109375" hidden="1" customWidth="1"/>
    <col min="57" max="57" width="1.7109375" hidden="1" customWidth="1"/>
    <col min="58" max="58" width="7" hidden="1" customWidth="1"/>
    <col min="59" max="59" width="6.7109375" hidden="1" customWidth="1"/>
    <col min="60" max="60" width="1.7109375" hidden="1" customWidth="1"/>
    <col min="61" max="62" width="6.7109375" hidden="1" customWidth="1"/>
    <col min="63" max="63" width="1.7109375" hidden="1" customWidth="1"/>
    <col min="64" max="65" width="6.7109375" hidden="1" customWidth="1"/>
    <col min="66" max="66" width="1.7109375" hidden="1" customWidth="1"/>
    <col min="67" max="67" width="7" hidden="1" customWidth="1"/>
    <col min="68" max="68" width="6.7109375" hidden="1" customWidth="1"/>
    <col min="69" max="69" width="1.7109375" hidden="1" customWidth="1"/>
    <col min="70" max="71" width="6.7109375" hidden="1" customWidth="1"/>
    <col min="72" max="72" width="0.7109375" hidden="1" customWidth="1"/>
    <col min="73" max="73" width="7.7109375" hidden="1" customWidth="1"/>
    <col min="74" max="74" width="6.7109375" hidden="1" customWidth="1"/>
    <col min="75" max="75" width="1.28515625" hidden="1" customWidth="1"/>
    <col min="76" max="77" width="6.5703125" hidden="1" customWidth="1"/>
    <col min="78" max="78" width="1.42578125" hidden="1" customWidth="1"/>
    <col min="79" max="80" width="6.5703125" hidden="1" customWidth="1"/>
    <col min="81" max="81" width="1.42578125" hidden="1" customWidth="1"/>
    <col min="82" max="83" width="6.5703125" hidden="1" customWidth="1"/>
    <col min="84" max="84" width="1.42578125" customWidth="1"/>
    <col min="85" max="86" width="6.5703125" hidden="1" customWidth="1"/>
    <col min="87" max="87" width="1.42578125" hidden="1" customWidth="1"/>
    <col min="88" max="89" width="6.5703125" hidden="1" customWidth="1"/>
    <col min="90" max="90" width="1.42578125" hidden="1" customWidth="1"/>
    <col min="91" max="92" width="6.5703125" customWidth="1"/>
    <col min="93" max="93" width="1.42578125" customWidth="1"/>
    <col min="94" max="95" width="6.5703125" customWidth="1"/>
    <col min="96" max="96" width="1.42578125" customWidth="1"/>
    <col min="97" max="98" width="6.5703125" customWidth="1"/>
    <col min="99" max="99" width="1.42578125" customWidth="1"/>
    <col min="100" max="101" width="6.5703125" customWidth="1"/>
    <col min="102" max="102" width="1.42578125" customWidth="1"/>
    <col min="103" max="104" width="6.5703125" customWidth="1"/>
    <col min="105" max="105" width="1.42578125" customWidth="1"/>
  </cols>
  <sheetData>
    <row r="1" spans="1:105" ht="15" customHeight="1"/>
    <row r="2" spans="1:105" ht="24" customHeight="1">
      <c r="A2" s="10" t="s">
        <v>38</v>
      </c>
      <c r="B2" s="10"/>
      <c r="C2" s="10"/>
      <c r="D2" s="4"/>
      <c r="E2" s="6"/>
      <c r="F2" s="6"/>
      <c r="G2" s="4"/>
      <c r="H2" s="6"/>
      <c r="I2" s="6"/>
      <c r="J2" s="4"/>
      <c r="K2" s="6"/>
      <c r="L2" s="6"/>
      <c r="M2" s="4"/>
      <c r="N2" s="6"/>
      <c r="O2" s="6"/>
      <c r="P2" s="4"/>
      <c r="Q2" s="6"/>
      <c r="R2" s="6"/>
      <c r="S2" s="4"/>
      <c r="AJ2" s="6"/>
    </row>
    <row r="3" spans="1:105" s="111" customFormat="1" ht="20.100000000000001" customHeight="1">
      <c r="A3" s="112" t="s">
        <v>0</v>
      </c>
      <c r="B3" s="112"/>
      <c r="C3" s="112"/>
      <c r="D3" s="123"/>
      <c r="E3" s="124"/>
      <c r="F3" s="124"/>
      <c r="G3" s="123"/>
      <c r="H3" s="124"/>
      <c r="I3" s="124"/>
      <c r="J3" s="123"/>
      <c r="K3" s="124"/>
      <c r="L3" s="124"/>
      <c r="M3" s="123"/>
      <c r="N3" s="124"/>
      <c r="O3" s="124"/>
      <c r="P3" s="123"/>
      <c r="Q3" s="124"/>
      <c r="R3" s="124"/>
      <c r="S3" s="123"/>
      <c r="AJ3" s="124"/>
    </row>
    <row r="4" spans="1:105" ht="15" customHeight="1">
      <c r="A4" s="11"/>
      <c r="B4" s="11"/>
      <c r="C4" s="11"/>
      <c r="D4" s="4"/>
      <c r="E4" s="6"/>
      <c r="F4" s="6"/>
      <c r="G4" s="4"/>
      <c r="H4" s="6"/>
      <c r="I4" s="6"/>
      <c r="J4" s="4"/>
      <c r="K4" s="6"/>
      <c r="L4" s="6"/>
      <c r="M4" s="4"/>
      <c r="N4" s="6"/>
      <c r="O4" s="6"/>
      <c r="P4" s="4"/>
      <c r="Q4" s="6"/>
      <c r="R4" s="6"/>
      <c r="S4" s="4"/>
      <c r="AJ4" s="6"/>
    </row>
    <row r="5" spans="1:105" s="101" customFormat="1" ht="15" customHeight="1">
      <c r="A5" s="98"/>
      <c r="B5" s="98"/>
      <c r="C5" s="98"/>
      <c r="D5" s="99" t="s">
        <v>16</v>
      </c>
      <c r="E5" s="100"/>
      <c r="F5" s="100"/>
      <c r="G5" s="99" t="s">
        <v>9</v>
      </c>
      <c r="H5" s="100"/>
      <c r="I5" s="100"/>
      <c r="J5" s="99" t="s">
        <v>15</v>
      </c>
      <c r="K5" s="100"/>
      <c r="L5" s="100"/>
      <c r="M5" s="99" t="s">
        <v>14</v>
      </c>
      <c r="N5" s="100"/>
      <c r="O5" s="100"/>
      <c r="P5" s="99" t="s">
        <v>13</v>
      </c>
      <c r="Q5" s="100"/>
      <c r="R5" s="100"/>
      <c r="S5" s="99" t="s">
        <v>19</v>
      </c>
      <c r="T5" s="100"/>
      <c r="U5" s="100"/>
      <c r="V5" s="99" t="s">
        <v>12</v>
      </c>
      <c r="W5" s="100"/>
      <c r="X5" s="100"/>
      <c r="Y5" s="99" t="s">
        <v>11</v>
      </c>
      <c r="Z5" s="100"/>
      <c r="AA5" s="99"/>
      <c r="AB5" s="99" t="s">
        <v>10</v>
      </c>
      <c r="AC5" s="100"/>
      <c r="AD5" s="100"/>
      <c r="AE5" s="99" t="s">
        <v>17</v>
      </c>
      <c r="AF5" s="100"/>
      <c r="AG5" s="100"/>
      <c r="AH5" s="99" t="s">
        <v>20</v>
      </c>
      <c r="AI5" s="100"/>
      <c r="AJ5" s="100"/>
      <c r="AK5" s="150" t="s">
        <v>21</v>
      </c>
      <c r="AL5" s="150"/>
      <c r="AN5" s="150" t="s">
        <v>22</v>
      </c>
      <c r="AO5" s="150"/>
      <c r="AQ5" s="150" t="s">
        <v>23</v>
      </c>
      <c r="AR5" s="150"/>
      <c r="AT5" s="150" t="s">
        <v>24</v>
      </c>
      <c r="AU5" s="150"/>
      <c r="AW5" s="150" t="s">
        <v>25</v>
      </c>
      <c r="AX5" s="150"/>
      <c r="AZ5" s="150" t="s">
        <v>26</v>
      </c>
      <c r="BA5" s="150"/>
      <c r="BC5" s="150" t="s">
        <v>27</v>
      </c>
      <c r="BD5" s="150"/>
      <c r="BF5" s="150" t="s">
        <v>28</v>
      </c>
      <c r="BG5" s="150"/>
      <c r="BH5" s="102"/>
      <c r="BI5" s="150" t="s">
        <v>29</v>
      </c>
      <c r="BJ5" s="150"/>
      <c r="BK5" s="102"/>
      <c r="BL5" s="150" t="s">
        <v>30</v>
      </c>
      <c r="BM5" s="150"/>
      <c r="BO5" s="150" t="s">
        <v>31</v>
      </c>
      <c r="BP5" s="150"/>
      <c r="BQ5" s="102"/>
      <c r="BR5" s="150" t="s">
        <v>32</v>
      </c>
      <c r="BS5" s="150"/>
      <c r="BT5" s="102"/>
      <c r="BU5" s="150" t="s">
        <v>34</v>
      </c>
      <c r="BV5" s="150"/>
      <c r="BW5" s="102"/>
      <c r="BX5" s="150" t="s">
        <v>35</v>
      </c>
      <c r="BY5" s="150"/>
      <c r="BZ5" s="102"/>
      <c r="CA5" s="150" t="s">
        <v>36</v>
      </c>
      <c r="CB5" s="150"/>
      <c r="CD5" s="150" t="s">
        <v>37</v>
      </c>
      <c r="CE5" s="150"/>
      <c r="CG5" s="150" t="s">
        <v>43</v>
      </c>
      <c r="CH5" s="150"/>
      <c r="CI5" s="102"/>
      <c r="CJ5" s="150" t="s">
        <v>48</v>
      </c>
      <c r="CK5" s="150"/>
      <c r="CM5" s="150" t="s">
        <v>49</v>
      </c>
      <c r="CN5" s="150"/>
      <c r="CP5" s="150" t="s">
        <v>50</v>
      </c>
      <c r="CQ5" s="150"/>
      <c r="CS5" s="150" t="s">
        <v>55</v>
      </c>
      <c r="CT5" s="150"/>
      <c r="CV5" s="150" t="s">
        <v>56</v>
      </c>
      <c r="CW5" s="150"/>
      <c r="CY5" s="150" t="s">
        <v>57</v>
      </c>
      <c r="CZ5" s="150"/>
    </row>
    <row r="6" spans="1:105" s="12" customFormat="1" ht="12" customHeight="1">
      <c r="A6" s="109" t="s">
        <v>1</v>
      </c>
      <c r="B6" s="103"/>
      <c r="C6" s="103"/>
      <c r="D6" s="104" t="s">
        <v>2</v>
      </c>
      <c r="E6" s="105" t="s">
        <v>3</v>
      </c>
      <c r="F6" s="105"/>
      <c r="G6" s="104" t="s">
        <v>2</v>
      </c>
      <c r="H6" s="106" t="s">
        <v>4</v>
      </c>
      <c r="I6" s="106"/>
      <c r="J6" s="104" t="s">
        <v>2</v>
      </c>
      <c r="K6" s="106" t="s">
        <v>4</v>
      </c>
      <c r="L6" s="106"/>
      <c r="M6" s="104" t="s">
        <v>2</v>
      </c>
      <c r="N6" s="106" t="s">
        <v>4</v>
      </c>
      <c r="O6" s="106"/>
      <c r="P6" s="107" t="s">
        <v>2</v>
      </c>
      <c r="Q6" s="108" t="s">
        <v>4</v>
      </c>
      <c r="R6" s="108"/>
      <c r="S6" s="107" t="s">
        <v>2</v>
      </c>
      <c r="T6" s="108" t="s">
        <v>4</v>
      </c>
      <c r="U6" s="108"/>
      <c r="V6" s="107" t="s">
        <v>2</v>
      </c>
      <c r="W6" s="108" t="s">
        <v>4</v>
      </c>
      <c r="X6" s="108"/>
      <c r="Y6" s="107" t="s">
        <v>2</v>
      </c>
      <c r="Z6" s="108" t="s">
        <v>4</v>
      </c>
      <c r="AA6" s="108"/>
      <c r="AB6" s="107" t="s">
        <v>2</v>
      </c>
      <c r="AC6" s="108" t="s">
        <v>4</v>
      </c>
      <c r="AD6" s="108"/>
      <c r="AE6" s="107" t="s">
        <v>2</v>
      </c>
      <c r="AF6" s="108" t="s">
        <v>4</v>
      </c>
      <c r="AG6" s="108"/>
      <c r="AH6" s="107" t="s">
        <v>2</v>
      </c>
      <c r="AI6" s="108" t="s">
        <v>4</v>
      </c>
      <c r="AJ6" s="108"/>
      <c r="AK6" s="107" t="s">
        <v>2</v>
      </c>
      <c r="AL6" s="108" t="s">
        <v>4</v>
      </c>
      <c r="AM6" s="18"/>
      <c r="AN6" s="107" t="s">
        <v>2</v>
      </c>
      <c r="AO6" s="108" t="s">
        <v>4</v>
      </c>
      <c r="AP6" s="18"/>
      <c r="AQ6" s="107" t="s">
        <v>2</v>
      </c>
      <c r="AR6" s="108" t="s">
        <v>4</v>
      </c>
      <c r="AS6" s="18"/>
      <c r="AT6" s="107" t="s">
        <v>2</v>
      </c>
      <c r="AU6" s="108" t="s">
        <v>4</v>
      </c>
      <c r="AV6" s="18"/>
      <c r="AW6" s="107" t="s">
        <v>2</v>
      </c>
      <c r="AX6" s="108" t="s">
        <v>4</v>
      </c>
      <c r="AY6" s="18"/>
      <c r="AZ6" s="107" t="s">
        <v>2</v>
      </c>
      <c r="BA6" s="108" t="s">
        <v>4</v>
      </c>
      <c r="BB6" s="18"/>
      <c r="BC6" s="107" t="s">
        <v>2</v>
      </c>
      <c r="BD6" s="108" t="s">
        <v>4</v>
      </c>
      <c r="BE6" s="18"/>
      <c r="BF6" s="107" t="s">
        <v>2</v>
      </c>
      <c r="BG6" s="108" t="s">
        <v>4</v>
      </c>
      <c r="BH6" s="108"/>
      <c r="BI6" s="107" t="s">
        <v>2</v>
      </c>
      <c r="BJ6" s="108" t="s">
        <v>4</v>
      </c>
      <c r="BK6" s="108"/>
      <c r="BL6" s="107" t="s">
        <v>2</v>
      </c>
      <c r="BM6" s="108" t="s">
        <v>4</v>
      </c>
      <c r="BN6" s="18"/>
      <c r="BO6" s="107" t="s">
        <v>2</v>
      </c>
      <c r="BP6" s="108" t="s">
        <v>4</v>
      </c>
      <c r="BQ6" s="108"/>
      <c r="BR6" s="110" t="s">
        <v>2</v>
      </c>
      <c r="BS6" s="108" t="s">
        <v>4</v>
      </c>
      <c r="BT6" s="108"/>
      <c r="BU6" s="110" t="s">
        <v>2</v>
      </c>
      <c r="BV6" s="108" t="s">
        <v>4</v>
      </c>
      <c r="BW6" s="108"/>
      <c r="BX6" s="110" t="s">
        <v>2</v>
      </c>
      <c r="BY6" s="108" t="s">
        <v>4</v>
      </c>
      <c r="BZ6" s="108"/>
      <c r="CA6" s="110" t="s">
        <v>2</v>
      </c>
      <c r="CB6" s="108" t="s">
        <v>4</v>
      </c>
      <c r="CC6" s="18"/>
      <c r="CD6" s="110" t="s">
        <v>2</v>
      </c>
      <c r="CE6" s="108" t="s">
        <v>4</v>
      </c>
      <c r="CF6" s="18"/>
      <c r="CG6" s="110" t="s">
        <v>2</v>
      </c>
      <c r="CH6" s="108" t="s">
        <v>4</v>
      </c>
      <c r="CI6" s="108"/>
      <c r="CJ6" s="110" t="s">
        <v>2</v>
      </c>
      <c r="CK6" s="108" t="s">
        <v>4</v>
      </c>
      <c r="CL6" s="18"/>
      <c r="CM6" s="110" t="s">
        <v>2</v>
      </c>
      <c r="CN6" s="108" t="s">
        <v>4</v>
      </c>
      <c r="CO6" s="18"/>
      <c r="CP6" s="110" t="s">
        <v>2</v>
      </c>
      <c r="CQ6" s="108" t="s">
        <v>4</v>
      </c>
      <c r="CS6" s="110" t="s">
        <v>2</v>
      </c>
      <c r="CT6" s="108" t="s">
        <v>4</v>
      </c>
      <c r="CV6" s="110" t="s">
        <v>2</v>
      </c>
      <c r="CW6" s="108" t="s">
        <v>4</v>
      </c>
      <c r="CY6" s="110" t="s">
        <v>2</v>
      </c>
      <c r="CZ6" s="108" t="s">
        <v>4</v>
      </c>
    </row>
    <row r="7" spans="1:105" s="22" customFormat="1" ht="15" customHeight="1">
      <c r="A7" s="19" t="s">
        <v>47</v>
      </c>
      <c r="B7" s="19"/>
      <c r="C7" s="19"/>
      <c r="D7" s="20"/>
      <c r="E7" s="21"/>
      <c r="F7" s="21"/>
      <c r="G7" s="20"/>
      <c r="H7" s="21"/>
      <c r="I7" s="21"/>
      <c r="J7" s="20"/>
      <c r="K7" s="21"/>
      <c r="L7" s="21"/>
      <c r="M7" s="20"/>
      <c r="N7" s="21"/>
      <c r="O7" s="21"/>
      <c r="P7" s="20"/>
      <c r="Q7" s="21"/>
      <c r="R7" s="21"/>
      <c r="S7" s="20"/>
      <c r="T7" s="21"/>
      <c r="U7" s="21"/>
      <c r="V7" s="20"/>
      <c r="W7" s="21"/>
      <c r="X7" s="21"/>
      <c r="Y7" s="20"/>
      <c r="Z7" s="21"/>
      <c r="AA7" s="21"/>
      <c r="AH7" s="23"/>
      <c r="AI7" s="24"/>
      <c r="AJ7" s="21"/>
      <c r="AK7" s="23"/>
      <c r="AL7" s="24"/>
      <c r="AN7" s="23"/>
      <c r="AO7" s="24"/>
      <c r="AQ7" s="23"/>
      <c r="AR7" s="24"/>
      <c r="AT7" s="23"/>
      <c r="AU7" s="24"/>
      <c r="AW7" s="23"/>
      <c r="AX7" s="24"/>
      <c r="AZ7" s="23"/>
      <c r="BA7" s="24"/>
      <c r="BD7" s="24"/>
      <c r="BG7" s="24"/>
      <c r="BH7" s="24"/>
      <c r="BJ7" s="24"/>
      <c r="BK7" s="24"/>
      <c r="BP7" s="24"/>
      <c r="BQ7" s="24"/>
    </row>
    <row r="8" spans="1:105" s="130" customFormat="1" ht="15" customHeight="1">
      <c r="A8" s="128"/>
      <c r="B8" s="129" t="s">
        <v>53</v>
      </c>
      <c r="D8" s="131"/>
      <c r="E8" s="132"/>
      <c r="F8" s="132"/>
      <c r="G8" s="131"/>
      <c r="H8" s="132"/>
      <c r="I8" s="132"/>
      <c r="J8" s="131"/>
      <c r="K8" s="132"/>
      <c r="L8" s="132"/>
      <c r="M8" s="131"/>
      <c r="N8" s="132"/>
      <c r="O8" s="132"/>
      <c r="P8" s="131"/>
      <c r="Q8" s="132"/>
      <c r="R8" s="132"/>
      <c r="S8" s="131"/>
      <c r="T8" s="132"/>
      <c r="U8" s="132"/>
      <c r="V8" s="133">
        <f>V9+V10</f>
        <v>4006</v>
      </c>
      <c r="W8" s="133"/>
      <c r="X8" s="133"/>
      <c r="Y8" s="133">
        <v>3779</v>
      </c>
      <c r="Z8" s="133"/>
      <c r="AA8" s="133"/>
      <c r="AB8" s="133">
        <v>4085</v>
      </c>
      <c r="AC8" s="133"/>
      <c r="AD8" s="133"/>
      <c r="AE8" s="133">
        <v>4354</v>
      </c>
      <c r="AF8" s="133"/>
      <c r="AG8" s="133"/>
      <c r="AH8" s="133">
        <v>4654</v>
      </c>
      <c r="AI8" s="133"/>
      <c r="AJ8" s="133"/>
      <c r="AK8" s="133">
        <f>SUM(AK9:AK10)</f>
        <v>4219</v>
      </c>
      <c r="AL8" s="133"/>
      <c r="AN8" s="133">
        <f>AN9+AN10</f>
        <v>3897</v>
      </c>
      <c r="AO8" s="133"/>
      <c r="AQ8" s="133">
        <v>3729</v>
      </c>
      <c r="AR8" s="133"/>
      <c r="AT8" s="133">
        <v>3769</v>
      </c>
      <c r="AU8" s="133"/>
      <c r="AW8" s="133">
        <v>3987</v>
      </c>
      <c r="AX8" s="133"/>
      <c r="AZ8" s="133">
        <v>4347</v>
      </c>
      <c r="BA8" s="133"/>
      <c r="BC8" s="133">
        <f>BC9+BC10</f>
        <v>4546</v>
      </c>
      <c r="BD8" s="133"/>
      <c r="BF8" s="133">
        <f>+BF9+BF10</f>
        <v>4356</v>
      </c>
      <c r="BG8" s="133"/>
      <c r="BH8" s="133"/>
      <c r="BI8" s="133">
        <v>4552</v>
      </c>
      <c r="BJ8" s="133"/>
      <c r="BK8" s="133"/>
      <c r="BL8" s="133">
        <v>5048</v>
      </c>
      <c r="BM8" s="133"/>
      <c r="BO8" s="133">
        <v>5366</v>
      </c>
      <c r="BP8" s="133"/>
      <c r="BQ8" s="133"/>
      <c r="BR8" s="134">
        <v>6089</v>
      </c>
      <c r="BU8" s="134">
        <v>6041</v>
      </c>
      <c r="BX8" s="133">
        <v>6231</v>
      </c>
      <c r="CA8" s="133">
        <v>6325</v>
      </c>
      <c r="CD8" s="133">
        <v>5944</v>
      </c>
      <c r="CG8" s="133">
        <f>CG9+CG10</f>
        <v>6047</v>
      </c>
      <c r="CJ8" s="133">
        <v>5597</v>
      </c>
      <c r="CM8" s="133">
        <f>CM9+CM10</f>
        <v>5044</v>
      </c>
      <c r="CP8" s="133">
        <v>5388</v>
      </c>
      <c r="CS8" s="133">
        <f>CS9+CS10</f>
        <v>5728</v>
      </c>
      <c r="CV8" s="133">
        <v>5859</v>
      </c>
      <c r="CY8" s="133">
        <v>5898</v>
      </c>
    </row>
    <row r="9" spans="1:105" s="141" customFormat="1" ht="13.9" customHeight="1">
      <c r="A9" s="135"/>
      <c r="B9" s="135"/>
      <c r="C9" s="136" t="s">
        <v>18</v>
      </c>
      <c r="D9" s="137"/>
      <c r="E9" s="138"/>
      <c r="F9" s="138"/>
      <c r="G9" s="137"/>
      <c r="H9" s="138"/>
      <c r="I9" s="138"/>
      <c r="J9" s="137"/>
      <c r="K9" s="138"/>
      <c r="L9" s="138"/>
      <c r="M9" s="137"/>
      <c r="N9" s="138"/>
      <c r="O9" s="138"/>
      <c r="P9" s="137"/>
      <c r="Q9" s="138"/>
      <c r="R9" s="138"/>
      <c r="S9" s="137"/>
      <c r="T9" s="138"/>
      <c r="U9" s="138"/>
      <c r="V9" s="139">
        <v>3959</v>
      </c>
      <c r="W9" s="139"/>
      <c r="X9" s="139"/>
      <c r="Y9" s="139">
        <v>3733</v>
      </c>
      <c r="Z9" s="139"/>
      <c r="AA9" s="139"/>
      <c r="AB9" s="139">
        <v>4043</v>
      </c>
      <c r="AC9" s="139"/>
      <c r="AD9" s="139"/>
      <c r="AE9" s="139">
        <v>4330</v>
      </c>
      <c r="AF9" s="140"/>
      <c r="AG9" s="139"/>
      <c r="AH9" s="139">
        <v>4625</v>
      </c>
      <c r="AI9" s="139"/>
      <c r="AJ9" s="139"/>
      <c r="AK9" s="139">
        <f>2266+1921</f>
        <v>4187</v>
      </c>
      <c r="AL9" s="139"/>
      <c r="AN9" s="139">
        <f>2186+1686</f>
        <v>3872</v>
      </c>
      <c r="AO9" s="139"/>
      <c r="AQ9" s="139">
        <f>+AQ8-AQ10</f>
        <v>3713</v>
      </c>
      <c r="AR9" s="139"/>
      <c r="AT9" s="139">
        <f>+AT8-AT10</f>
        <v>3752</v>
      </c>
      <c r="AU9" s="139"/>
      <c r="AW9" s="139">
        <f>2185+1787</f>
        <v>3972</v>
      </c>
      <c r="AX9" s="139"/>
      <c r="AZ9" s="139">
        <f>+AZ8-AZ10</f>
        <v>4335</v>
      </c>
      <c r="BA9" s="139"/>
      <c r="BC9" s="139">
        <f>2457+2077</f>
        <v>4534</v>
      </c>
      <c r="BD9" s="139"/>
      <c r="BF9" s="139">
        <f>2357+1980</f>
        <v>4337</v>
      </c>
      <c r="BG9" s="139"/>
      <c r="BH9" s="139"/>
      <c r="BI9" s="139">
        <f>+BI8-BI10</f>
        <v>4533</v>
      </c>
      <c r="BJ9" s="139"/>
      <c r="BK9" s="139"/>
      <c r="BL9" s="139">
        <v>5026</v>
      </c>
      <c r="BM9" s="139"/>
      <c r="BO9" s="139">
        <v>5351</v>
      </c>
      <c r="BP9" s="139"/>
      <c r="BQ9" s="139"/>
      <c r="BR9" s="142">
        <v>6061</v>
      </c>
      <c r="BU9" s="142">
        <v>6013</v>
      </c>
      <c r="BX9" s="142">
        <v>6028</v>
      </c>
      <c r="CA9" s="142">
        <v>6145</v>
      </c>
      <c r="CD9" s="142">
        <v>5771</v>
      </c>
      <c r="CG9" s="142">
        <v>5917</v>
      </c>
      <c r="CJ9" s="142">
        <v>5476</v>
      </c>
      <c r="CM9" s="142">
        <v>4958</v>
      </c>
      <c r="CP9" s="139">
        <v>5336</v>
      </c>
      <c r="CS9" s="139">
        <v>5683</v>
      </c>
      <c r="CV9" s="139">
        <v>5794</v>
      </c>
      <c r="CY9" s="139">
        <v>5885</v>
      </c>
    </row>
    <row r="10" spans="1:105" s="149" customFormat="1" ht="15" customHeight="1">
      <c r="A10" s="143"/>
      <c r="B10" s="143"/>
      <c r="C10" s="144" t="s">
        <v>8</v>
      </c>
      <c r="D10" s="145"/>
      <c r="E10" s="146"/>
      <c r="F10" s="146"/>
      <c r="G10" s="145"/>
      <c r="H10" s="146"/>
      <c r="I10" s="146"/>
      <c r="J10" s="145"/>
      <c r="K10" s="146"/>
      <c r="L10" s="146"/>
      <c r="M10" s="145"/>
      <c r="N10" s="146"/>
      <c r="O10" s="146"/>
      <c r="P10" s="145"/>
      <c r="Q10" s="146"/>
      <c r="R10" s="146"/>
      <c r="S10" s="145"/>
      <c r="T10" s="146"/>
      <c r="U10" s="146"/>
      <c r="V10" s="147">
        <v>47</v>
      </c>
      <c r="W10" s="148">
        <f>V10/V8</f>
        <v>1.1732401397903146E-2</v>
      </c>
      <c r="X10" s="147"/>
      <c r="Y10" s="147">
        <v>46</v>
      </c>
      <c r="Z10" s="148">
        <f>Y10/Y8</f>
        <v>1.2172532415983064E-2</v>
      </c>
      <c r="AA10" s="147"/>
      <c r="AB10" s="147">
        <v>42</v>
      </c>
      <c r="AC10" s="148">
        <f>AB10/AB8</f>
        <v>1.0281517747858017E-2</v>
      </c>
      <c r="AD10" s="147"/>
      <c r="AE10" s="147">
        <v>24</v>
      </c>
      <c r="AF10" s="148">
        <f>AE10/AE8</f>
        <v>5.5121727147450618E-3</v>
      </c>
      <c r="AG10" s="147"/>
      <c r="AH10" s="147">
        <v>29</v>
      </c>
      <c r="AI10" s="148">
        <f>AH10/AH8</f>
        <v>6.2311989686291364E-3</v>
      </c>
      <c r="AJ10" s="147"/>
      <c r="AK10" s="147">
        <f>14+18</f>
        <v>32</v>
      </c>
      <c r="AL10" s="148">
        <f>AK10/AK8</f>
        <v>7.5847357193647783E-3</v>
      </c>
      <c r="AN10" s="147">
        <v>25</v>
      </c>
      <c r="AO10" s="148">
        <f>AN10/AN8</f>
        <v>6.4151911726969468E-3</v>
      </c>
      <c r="AQ10" s="147">
        <v>16</v>
      </c>
      <c r="AR10" s="148">
        <f>AQ10/AQ8</f>
        <v>4.2906945561812819E-3</v>
      </c>
      <c r="AT10" s="147">
        <v>17</v>
      </c>
      <c r="AU10" s="148">
        <f>AT10/AT8</f>
        <v>4.5104802334836828E-3</v>
      </c>
      <c r="AW10" s="147">
        <v>15</v>
      </c>
      <c r="AX10" s="148">
        <f>AW10/AW9</f>
        <v>3.7764350453172208E-3</v>
      </c>
      <c r="AZ10" s="147">
        <v>12</v>
      </c>
      <c r="BA10" s="148">
        <f>AZ10/AZ9</f>
        <v>2.7681660899653978E-3</v>
      </c>
      <c r="BC10" s="147">
        <v>12</v>
      </c>
      <c r="BD10" s="148">
        <f>BC10/BC9</f>
        <v>2.6466696074106751E-3</v>
      </c>
      <c r="BF10" s="147">
        <v>19</v>
      </c>
      <c r="BG10" s="148">
        <f>BF10/BF9</f>
        <v>4.3809084620705556E-3</v>
      </c>
      <c r="BH10" s="148"/>
      <c r="BI10" s="147">
        <v>19</v>
      </c>
      <c r="BJ10" s="148">
        <f>BI10/BI9</f>
        <v>4.1914846679902938E-3</v>
      </c>
      <c r="BK10" s="148"/>
      <c r="BL10" s="147">
        <v>22</v>
      </c>
      <c r="BM10" s="148">
        <f>BL10/BL9</f>
        <v>4.3772383605252688E-3</v>
      </c>
      <c r="BO10" s="147">
        <v>15</v>
      </c>
      <c r="BP10" s="148">
        <f>BO10/BO9</f>
        <v>2.8032143524574847E-3</v>
      </c>
      <c r="BQ10" s="148"/>
      <c r="BR10" s="149">
        <v>28</v>
      </c>
      <c r="BS10" s="148">
        <f>BR10/BR8</f>
        <v>4.5984562325505013E-3</v>
      </c>
      <c r="BT10" s="148"/>
      <c r="BU10" s="149">
        <v>28</v>
      </c>
      <c r="BV10" s="148">
        <f>BU10/BU8</f>
        <v>4.6349942062572421E-3</v>
      </c>
      <c r="BW10" s="148"/>
      <c r="BX10" s="147">
        <v>203</v>
      </c>
      <c r="BY10" s="148">
        <f>BX10/BX8</f>
        <v>3.2579040282458671E-2</v>
      </c>
      <c r="BZ10" s="148"/>
      <c r="CA10" s="147">
        <v>180</v>
      </c>
      <c r="CB10" s="148">
        <f>CA10/CA8</f>
        <v>2.8458498023715414E-2</v>
      </c>
      <c r="CD10" s="147">
        <v>173</v>
      </c>
      <c r="CE10" s="148">
        <v>2.9000000000000001E-2</v>
      </c>
      <c r="CG10" s="147">
        <v>130</v>
      </c>
      <c r="CH10" s="148">
        <f>CG10/CG8</f>
        <v>2.149826360178601E-2</v>
      </c>
      <c r="CI10" s="148"/>
      <c r="CJ10" s="147">
        <v>121</v>
      </c>
      <c r="CK10" s="148">
        <f>CJ10/CJ8</f>
        <v>2.1618724316598177E-2</v>
      </c>
      <c r="CM10" s="147">
        <v>86</v>
      </c>
      <c r="CN10" s="148">
        <f>CM10/CM8</f>
        <v>1.704996034892942E-2</v>
      </c>
      <c r="CP10" s="147">
        <v>52</v>
      </c>
      <c r="CQ10" s="148">
        <f>CP10/CP8</f>
        <v>9.6510764662212315E-3</v>
      </c>
      <c r="CS10" s="147">
        <v>45</v>
      </c>
      <c r="CT10" s="148">
        <f>CS10/CS8</f>
        <v>7.8561452513966484E-3</v>
      </c>
      <c r="CV10" s="147">
        <v>65</v>
      </c>
      <c r="CW10" s="148">
        <f>CV10/CV8</f>
        <v>1.1094043352107869E-2</v>
      </c>
      <c r="CY10" s="147">
        <v>13</v>
      </c>
      <c r="CZ10" s="148">
        <f>CY10/CY8</f>
        <v>2.204136995591726E-3</v>
      </c>
    </row>
    <row r="11" spans="1:105" s="24" customFormat="1" ht="15" customHeight="1">
      <c r="A11" s="30"/>
      <c r="B11" s="127" t="s">
        <v>52</v>
      </c>
      <c r="C11" s="31"/>
      <c r="D11" s="32">
        <v>5280</v>
      </c>
      <c r="E11" s="33"/>
      <c r="F11" s="33"/>
      <c r="G11" s="32">
        <v>5326</v>
      </c>
      <c r="H11" s="33"/>
      <c r="I11" s="33"/>
      <c r="J11" s="32">
        <v>5329</v>
      </c>
      <c r="K11" s="33"/>
      <c r="L11" s="33"/>
      <c r="M11" s="32">
        <v>5180</v>
      </c>
      <c r="N11" s="33"/>
      <c r="O11" s="33"/>
      <c r="P11" s="32">
        <v>5090</v>
      </c>
      <c r="Q11" s="33"/>
      <c r="R11" s="33"/>
      <c r="S11" s="32">
        <v>5214</v>
      </c>
      <c r="T11" s="33"/>
      <c r="U11" s="33"/>
      <c r="V11" s="34">
        <f>5783-104</f>
        <v>5679</v>
      </c>
      <c r="W11" s="34"/>
      <c r="X11" s="34"/>
      <c r="Y11" s="34">
        <v>5566</v>
      </c>
      <c r="Z11" s="34"/>
      <c r="AA11" s="34"/>
      <c r="AB11" s="34">
        <v>5666</v>
      </c>
      <c r="AC11" s="34"/>
      <c r="AD11" s="34"/>
      <c r="AE11" s="34">
        <v>5924</v>
      </c>
      <c r="AF11" s="34"/>
      <c r="AG11" s="34"/>
      <c r="AH11" s="34">
        <v>6389</v>
      </c>
      <c r="AI11" s="34"/>
      <c r="AJ11" s="34"/>
      <c r="AK11" s="34">
        <v>5762</v>
      </c>
      <c r="AL11" s="34"/>
      <c r="AM11" s="31"/>
      <c r="AN11" s="34">
        <f>AN12+AN13</f>
        <v>5206</v>
      </c>
      <c r="AO11" s="34"/>
      <c r="AP11" s="31"/>
      <c r="AQ11" s="34">
        <v>4857</v>
      </c>
      <c r="AR11" s="34"/>
      <c r="AS11" s="31"/>
      <c r="AT11" s="34">
        <v>4794</v>
      </c>
      <c r="AU11" s="34"/>
      <c r="AV11" s="31"/>
      <c r="AW11" s="34">
        <f>AW12+AW13</f>
        <v>5073</v>
      </c>
      <c r="AX11" s="34"/>
      <c r="AY11" s="31"/>
      <c r="AZ11" s="34">
        <v>5318</v>
      </c>
      <c r="BA11" s="34"/>
      <c r="BB11" s="31"/>
      <c r="BC11" s="34">
        <f>BC12+BC13</f>
        <v>5768</v>
      </c>
      <c r="BD11" s="34"/>
      <c r="BE11" s="31"/>
      <c r="BF11" s="34">
        <v>5512</v>
      </c>
      <c r="BG11" s="34"/>
      <c r="BH11" s="34"/>
      <c r="BI11" s="34">
        <v>5524</v>
      </c>
      <c r="BJ11" s="34"/>
      <c r="BK11" s="34"/>
      <c r="BL11" s="34">
        <v>6032</v>
      </c>
      <c r="BM11" s="34"/>
      <c r="BN11" s="31"/>
      <c r="BO11" s="34">
        <v>6375</v>
      </c>
      <c r="BP11" s="34"/>
      <c r="BQ11" s="34"/>
      <c r="BR11" s="35">
        <v>6913</v>
      </c>
      <c r="BS11" s="31"/>
      <c r="BT11" s="31"/>
      <c r="BU11" s="35">
        <f>SUM(BU12:BU13)</f>
        <v>6993</v>
      </c>
      <c r="BV11" s="31"/>
      <c r="BW11" s="31"/>
      <c r="BX11" s="23">
        <v>7033</v>
      </c>
      <c r="BY11" s="31"/>
      <c r="BZ11" s="31"/>
      <c r="CA11" s="23">
        <v>6879</v>
      </c>
      <c r="CB11" s="31"/>
      <c r="CC11" s="31"/>
      <c r="CD11" s="23">
        <f>CD12+CD13</f>
        <v>6319</v>
      </c>
      <c r="CE11" s="22"/>
      <c r="CF11" s="31"/>
      <c r="CG11" s="23">
        <f>CG12+CG13</f>
        <v>6249</v>
      </c>
      <c r="CH11" s="22"/>
      <c r="CI11" s="22"/>
      <c r="CJ11" s="23">
        <v>5828</v>
      </c>
      <c r="CK11" s="22"/>
      <c r="CL11" s="22"/>
      <c r="CM11" s="23">
        <f>CM12+CM13</f>
        <v>5240</v>
      </c>
      <c r="CN11" s="22"/>
      <c r="CO11" s="22"/>
      <c r="CP11" s="23">
        <v>5386</v>
      </c>
      <c r="CQ11" s="22"/>
      <c r="CR11" s="30"/>
      <c r="CS11" s="23">
        <v>5655</v>
      </c>
      <c r="CT11" s="22"/>
      <c r="CU11" s="30"/>
      <c r="CV11" s="23">
        <v>5796</v>
      </c>
      <c r="CW11" s="22"/>
      <c r="CX11" s="30"/>
      <c r="CY11" s="23">
        <v>5758</v>
      </c>
      <c r="CZ11" s="22"/>
      <c r="DA11" s="30"/>
    </row>
    <row r="12" spans="1:105" s="77" customFormat="1" ht="13.9" customHeight="1">
      <c r="A12" s="78"/>
      <c r="B12" s="78"/>
      <c r="C12" s="79" t="s">
        <v>18</v>
      </c>
      <c r="D12" s="80"/>
      <c r="E12" s="81"/>
      <c r="F12" s="81"/>
      <c r="G12" s="80"/>
      <c r="H12" s="81"/>
      <c r="I12" s="81"/>
      <c r="J12" s="80"/>
      <c r="K12" s="81"/>
      <c r="L12" s="81"/>
      <c r="M12" s="80"/>
      <c r="N12" s="81"/>
      <c r="O12" s="81"/>
      <c r="P12" s="80"/>
      <c r="Q12" s="81"/>
      <c r="R12" s="81"/>
      <c r="S12" s="80">
        <f>S11-S13</f>
        <v>5098</v>
      </c>
      <c r="T12" s="81"/>
      <c r="U12" s="81"/>
      <c r="V12" s="82">
        <f>V11-V13</f>
        <v>5578</v>
      </c>
      <c r="W12" s="82"/>
      <c r="X12" s="82"/>
      <c r="Y12" s="82">
        <f>Y11-Y13</f>
        <v>5467</v>
      </c>
      <c r="Z12" s="82"/>
      <c r="AA12" s="82"/>
      <c r="AB12" s="82">
        <f>AB11-AB13</f>
        <v>5556</v>
      </c>
      <c r="AC12" s="82"/>
      <c r="AD12" s="82"/>
      <c r="AE12" s="82">
        <f>AE11-AE13</f>
        <v>5839</v>
      </c>
      <c r="AF12" s="83"/>
      <c r="AG12" s="82"/>
      <c r="AH12" s="82">
        <v>6285</v>
      </c>
      <c r="AI12" s="82"/>
      <c r="AJ12" s="82"/>
      <c r="AK12" s="82">
        <v>5669</v>
      </c>
      <c r="AL12" s="82"/>
      <c r="AM12" s="84"/>
      <c r="AN12" s="82">
        <v>5140</v>
      </c>
      <c r="AO12" s="82"/>
      <c r="AP12" s="84"/>
      <c r="AQ12" s="82">
        <f>+AQ11-AQ13</f>
        <v>4802</v>
      </c>
      <c r="AR12" s="82"/>
      <c r="AS12" s="84"/>
      <c r="AT12" s="82">
        <f>+AT11-AT13</f>
        <v>4752</v>
      </c>
      <c r="AU12" s="82"/>
      <c r="AV12" s="84"/>
      <c r="AW12" s="82">
        <f>AW9+629+431</f>
        <v>5032</v>
      </c>
      <c r="AX12" s="82"/>
      <c r="AY12" s="84"/>
      <c r="AZ12" s="82">
        <f>+AZ11-AZ13</f>
        <v>5263</v>
      </c>
      <c r="BA12" s="82"/>
      <c r="BB12" s="84"/>
      <c r="BC12" s="82">
        <v>5726</v>
      </c>
      <c r="BD12" s="82"/>
      <c r="BE12" s="84"/>
      <c r="BF12" s="82">
        <f>+BF11-BF13</f>
        <v>5456</v>
      </c>
      <c r="BG12" s="82"/>
      <c r="BH12" s="82"/>
      <c r="BI12" s="82">
        <f>+BI11-BI13</f>
        <v>5482</v>
      </c>
      <c r="BJ12" s="82"/>
      <c r="BK12" s="82"/>
      <c r="BL12" s="82">
        <f>BL11-BL13</f>
        <v>5988</v>
      </c>
      <c r="BM12" s="82"/>
      <c r="BN12" s="84"/>
      <c r="BO12" s="82">
        <v>6336</v>
      </c>
      <c r="BP12" s="82"/>
      <c r="BQ12" s="82"/>
      <c r="BR12" s="85">
        <v>6861</v>
      </c>
      <c r="BS12" s="84"/>
      <c r="BT12" s="84"/>
      <c r="BU12" s="85">
        <v>6936</v>
      </c>
      <c r="BV12" s="84"/>
      <c r="BW12" s="84"/>
      <c r="BX12" s="122">
        <v>6796</v>
      </c>
      <c r="BY12" s="84"/>
      <c r="BZ12" s="84"/>
      <c r="CA12" s="122">
        <v>6657</v>
      </c>
      <c r="CB12" s="84"/>
      <c r="CC12" s="84"/>
      <c r="CD12" s="122">
        <v>6107</v>
      </c>
      <c r="CE12" s="86"/>
      <c r="CF12" s="84"/>
      <c r="CG12" s="122">
        <v>6089</v>
      </c>
      <c r="CH12" s="86"/>
      <c r="CI12" s="86"/>
      <c r="CJ12" s="122">
        <v>5684</v>
      </c>
      <c r="CK12" s="86"/>
      <c r="CL12" s="86"/>
      <c r="CM12" s="122">
        <v>5109</v>
      </c>
      <c r="CN12" s="86"/>
      <c r="CO12" s="86"/>
      <c r="CP12" s="90">
        <v>5317</v>
      </c>
      <c r="CQ12" s="86"/>
      <c r="CR12" s="78"/>
      <c r="CS12" s="90">
        <v>5583</v>
      </c>
      <c r="CT12" s="86"/>
      <c r="CU12" s="78"/>
      <c r="CV12" s="90">
        <v>5706</v>
      </c>
      <c r="CW12" s="86"/>
      <c r="CX12" s="78"/>
      <c r="CY12" s="90">
        <v>5696</v>
      </c>
      <c r="CZ12" s="86"/>
      <c r="DA12" s="78"/>
    </row>
    <row r="13" spans="1:105" s="48" customFormat="1" ht="15" customHeight="1">
      <c r="A13" s="49"/>
      <c r="B13" s="49"/>
      <c r="C13" s="50" t="s">
        <v>8</v>
      </c>
      <c r="D13" s="51">
        <v>139</v>
      </c>
      <c r="E13" s="52">
        <f>D13/D11</f>
        <v>2.6325757575757575E-2</v>
      </c>
      <c r="F13" s="52"/>
      <c r="G13" s="51">
        <v>146</v>
      </c>
      <c r="H13" s="52">
        <f>G13/G11</f>
        <v>2.7412692452121669E-2</v>
      </c>
      <c r="I13" s="52"/>
      <c r="J13" s="51">
        <v>132</v>
      </c>
      <c r="K13" s="52">
        <v>2.4770125727153314E-2</v>
      </c>
      <c r="L13" s="52"/>
      <c r="M13" s="51">
        <v>160</v>
      </c>
      <c r="N13" s="52">
        <v>3.0888030888030889E-2</v>
      </c>
      <c r="O13" s="52"/>
      <c r="P13" s="51">
        <v>123</v>
      </c>
      <c r="Q13" s="52">
        <v>2.4165029469548134E-2</v>
      </c>
      <c r="R13" s="52"/>
      <c r="S13" s="51">
        <v>116</v>
      </c>
      <c r="T13" s="52">
        <v>2.2247794399693134E-2</v>
      </c>
      <c r="U13" s="52"/>
      <c r="V13" s="53">
        <v>101</v>
      </c>
      <c r="W13" s="54">
        <f>V13/V11</f>
        <v>1.7784821271350591E-2</v>
      </c>
      <c r="X13" s="53"/>
      <c r="Y13" s="53">
        <v>99</v>
      </c>
      <c r="Z13" s="54">
        <f>Y13/Y11</f>
        <v>1.7786561264822136E-2</v>
      </c>
      <c r="AA13" s="53"/>
      <c r="AB13" s="53">
        <f>59+51</f>
        <v>110</v>
      </c>
      <c r="AC13" s="54">
        <f>AB13/AB11</f>
        <v>1.9414048711613129E-2</v>
      </c>
      <c r="AD13" s="53"/>
      <c r="AE13" s="53">
        <v>85</v>
      </c>
      <c r="AF13" s="54">
        <f>AE13/AE11</f>
        <v>1.4348413234301147E-2</v>
      </c>
      <c r="AG13" s="53"/>
      <c r="AH13" s="53">
        <v>104</v>
      </c>
      <c r="AI13" s="54">
        <f>AH13/AH11</f>
        <v>1.6277977774299578E-2</v>
      </c>
      <c r="AJ13" s="53"/>
      <c r="AK13" s="53">
        <v>93</v>
      </c>
      <c r="AL13" s="54">
        <f>AK13/AK11</f>
        <v>1.6140229087122527E-2</v>
      </c>
      <c r="AM13" s="55"/>
      <c r="AN13" s="53">
        <v>66</v>
      </c>
      <c r="AO13" s="54">
        <f>AN13/AN11</f>
        <v>1.2677679600461006E-2</v>
      </c>
      <c r="AP13" s="55"/>
      <c r="AQ13" s="53">
        <f>32+23</f>
        <v>55</v>
      </c>
      <c r="AR13" s="54">
        <f>AQ13/AQ11</f>
        <v>1.1323862466543133E-2</v>
      </c>
      <c r="AS13" s="55"/>
      <c r="AT13" s="53">
        <f>30+12</f>
        <v>42</v>
      </c>
      <c r="AU13" s="54">
        <f>AT13/AT11</f>
        <v>8.7609511889862324E-3</v>
      </c>
      <c r="AV13" s="55"/>
      <c r="AW13" s="53">
        <f>AW10+26</f>
        <v>41</v>
      </c>
      <c r="AX13" s="54">
        <f>AW13/AW11</f>
        <v>8.0820027597082594E-3</v>
      </c>
      <c r="AY13" s="55"/>
      <c r="AZ13" s="53">
        <v>55</v>
      </c>
      <c r="BA13" s="54">
        <f>AZ13/AZ11</f>
        <v>1.0342233922527266E-2</v>
      </c>
      <c r="BB13" s="55"/>
      <c r="BC13" s="53">
        <v>42</v>
      </c>
      <c r="BD13" s="54">
        <f>BC13/BC11</f>
        <v>7.2815533980582527E-3</v>
      </c>
      <c r="BE13" s="55"/>
      <c r="BF13" s="53">
        <v>56</v>
      </c>
      <c r="BG13" s="54">
        <f>BF13/BF11</f>
        <v>1.0159651669085631E-2</v>
      </c>
      <c r="BH13" s="54"/>
      <c r="BI13" s="53">
        <v>42</v>
      </c>
      <c r="BJ13" s="54">
        <f>BI13/BI11</f>
        <v>7.6031860970311371E-3</v>
      </c>
      <c r="BK13" s="54"/>
      <c r="BL13" s="53">
        <v>44</v>
      </c>
      <c r="BM13" s="54">
        <f>BL13/BL11</f>
        <v>7.2944297082228118E-3</v>
      </c>
      <c r="BN13" s="55"/>
      <c r="BO13" s="53">
        <v>39</v>
      </c>
      <c r="BP13" s="54">
        <f>BO13/BO11</f>
        <v>6.1176470588235297E-3</v>
      </c>
      <c r="BQ13" s="54"/>
      <c r="BR13" s="55">
        <v>52</v>
      </c>
      <c r="BS13" s="54">
        <f>BR13/BR11</f>
        <v>7.5220598871691014E-3</v>
      </c>
      <c r="BT13" s="54"/>
      <c r="BU13" s="55">
        <v>57</v>
      </c>
      <c r="BV13" s="54">
        <f>BU13/BU11</f>
        <v>8.1510081510081517E-3</v>
      </c>
      <c r="BW13" s="54"/>
      <c r="BX13" s="60">
        <v>237</v>
      </c>
      <c r="BY13" s="54">
        <f>BX13/BX11</f>
        <v>3.369827953931466E-2</v>
      </c>
      <c r="BZ13" s="54"/>
      <c r="CA13" s="60">
        <v>222</v>
      </c>
      <c r="CB13" s="54">
        <f>CA13/CA11</f>
        <v>3.2272132577409504E-2</v>
      </c>
      <c r="CC13" s="55"/>
      <c r="CD13" s="60">
        <v>212</v>
      </c>
      <c r="CE13" s="56">
        <f>CD13/CD11</f>
        <v>3.3549612280424121E-2</v>
      </c>
      <c r="CF13" s="55"/>
      <c r="CG13" s="60">
        <v>160</v>
      </c>
      <c r="CH13" s="56">
        <f>CG13/CG11</f>
        <v>2.5604096655464873E-2</v>
      </c>
      <c r="CI13" s="56"/>
      <c r="CJ13" s="60">
        <v>144</v>
      </c>
      <c r="CK13" s="56">
        <f>CJ13/CJ11</f>
        <v>2.4708304735758406E-2</v>
      </c>
      <c r="CL13" s="57"/>
      <c r="CM13" s="60">
        <v>131</v>
      </c>
      <c r="CN13" s="56">
        <f>CM13/CM11</f>
        <v>2.5000000000000001E-2</v>
      </c>
      <c r="CO13" s="57"/>
      <c r="CP13" s="60">
        <f>CP11-CP12</f>
        <v>69</v>
      </c>
      <c r="CQ13" s="56">
        <f>CP13/CP11</f>
        <v>1.2810991459339028E-2</v>
      </c>
      <c r="CR13" s="49"/>
      <c r="CS13" s="60">
        <f>CS11-CS12</f>
        <v>72</v>
      </c>
      <c r="CT13" s="56">
        <f>CS13/CS11</f>
        <v>1.273209549071618E-2</v>
      </c>
      <c r="CU13" s="49"/>
      <c r="CV13" s="60">
        <f>CV11-CV12</f>
        <v>90</v>
      </c>
      <c r="CW13" s="56">
        <f>CV13/CV11</f>
        <v>1.5527950310559006E-2</v>
      </c>
      <c r="CX13" s="49"/>
      <c r="CY13" s="60">
        <f>CY11-CY12</f>
        <v>62</v>
      </c>
      <c r="CZ13" s="56">
        <f>CY13/CY11</f>
        <v>1.0767627648489059E-2</v>
      </c>
      <c r="DA13" s="49"/>
    </row>
    <row r="14" spans="1:105" s="29" customFormat="1" ht="15" customHeight="1">
      <c r="A14" s="28"/>
      <c r="B14" s="25" t="s">
        <v>5</v>
      </c>
      <c r="C14" s="25"/>
      <c r="D14" s="26">
        <v>4220</v>
      </c>
      <c r="E14" s="27"/>
      <c r="F14" s="27"/>
      <c r="G14" s="26">
        <v>3941</v>
      </c>
      <c r="H14" s="27"/>
      <c r="I14" s="27"/>
      <c r="J14" s="26">
        <v>3983</v>
      </c>
      <c r="K14" s="27"/>
      <c r="L14" s="27"/>
      <c r="M14" s="26">
        <v>4013</v>
      </c>
      <c r="N14" s="27"/>
      <c r="O14" s="27"/>
      <c r="P14" s="26">
        <v>3929</v>
      </c>
      <c r="Q14" s="27"/>
      <c r="R14" s="27"/>
      <c r="S14" s="26">
        <v>3877</v>
      </c>
      <c r="T14" s="27"/>
      <c r="U14" s="27"/>
      <c r="V14" s="26">
        <f>4175-106</f>
        <v>4069</v>
      </c>
      <c r="W14" s="27"/>
      <c r="X14" s="27"/>
      <c r="Y14" s="26">
        <v>4311</v>
      </c>
      <c r="Z14" s="27"/>
      <c r="AA14" s="27"/>
      <c r="AB14" s="26">
        <v>4456</v>
      </c>
      <c r="AC14" s="27"/>
      <c r="AD14" s="27"/>
      <c r="AE14" s="26">
        <v>4565</v>
      </c>
      <c r="AF14" s="27"/>
      <c r="AG14" s="27"/>
      <c r="AH14" s="26">
        <v>4651</v>
      </c>
      <c r="AI14" s="27"/>
      <c r="AJ14" s="27"/>
      <c r="AK14" s="26">
        <v>4993</v>
      </c>
      <c r="AL14" s="27"/>
      <c r="AM14" s="28"/>
      <c r="AN14" s="26">
        <f>AN15+AN16</f>
        <v>4603</v>
      </c>
      <c r="AO14" s="27"/>
      <c r="AP14" s="28"/>
      <c r="AQ14" s="26">
        <v>4369</v>
      </c>
      <c r="AR14" s="27"/>
      <c r="AS14" s="28"/>
      <c r="AT14" s="26">
        <v>4212</v>
      </c>
      <c r="AU14" s="27"/>
      <c r="AV14" s="28"/>
      <c r="AW14" s="26">
        <f>AW15+AW16</f>
        <v>3992</v>
      </c>
      <c r="AX14" s="27"/>
      <c r="AY14" s="28"/>
      <c r="AZ14" s="26">
        <v>4277</v>
      </c>
      <c r="BA14" s="27"/>
      <c r="BB14" s="28"/>
      <c r="BC14" s="26">
        <f>BC15+BC16</f>
        <v>4376</v>
      </c>
      <c r="BD14" s="27"/>
      <c r="BE14" s="28"/>
      <c r="BF14" s="26">
        <v>4839</v>
      </c>
      <c r="BG14" s="27"/>
      <c r="BH14" s="27"/>
      <c r="BI14" s="26">
        <v>4917</v>
      </c>
      <c r="BJ14" s="27"/>
      <c r="BK14" s="27"/>
      <c r="BL14" s="26">
        <v>4995</v>
      </c>
      <c r="BM14" s="27"/>
      <c r="BN14" s="28"/>
      <c r="BO14" s="26">
        <v>5337</v>
      </c>
      <c r="BP14" s="27"/>
      <c r="BQ14" s="27"/>
      <c r="BR14" s="26">
        <v>5888</v>
      </c>
      <c r="BS14" s="27"/>
      <c r="BT14" s="27"/>
      <c r="BU14" s="26">
        <f>SUM(BU15:BU16)</f>
        <v>6169</v>
      </c>
      <c r="BV14" s="27"/>
      <c r="BW14" s="27"/>
      <c r="BX14" s="26">
        <v>6408</v>
      </c>
      <c r="BY14" s="27"/>
      <c r="BZ14" s="27"/>
      <c r="CA14" s="36">
        <v>6611</v>
      </c>
      <c r="CB14" s="27"/>
      <c r="CC14" s="26"/>
      <c r="CD14" s="26">
        <f>CD15+CD16</f>
        <v>6557</v>
      </c>
      <c r="CE14" s="27"/>
      <c r="CF14" s="26"/>
      <c r="CG14" s="26">
        <f>CG15+CG16</f>
        <v>6157</v>
      </c>
      <c r="CH14" s="27"/>
      <c r="CI14" s="27"/>
      <c r="CJ14" s="26">
        <v>5984</v>
      </c>
      <c r="CK14" s="27"/>
      <c r="CL14" s="28"/>
      <c r="CM14" s="26">
        <f>CM15+CM16</f>
        <v>5590</v>
      </c>
      <c r="CN14" s="27"/>
      <c r="CO14" s="28"/>
      <c r="CP14" s="26">
        <v>5068</v>
      </c>
      <c r="CQ14" s="27"/>
      <c r="CR14" s="28"/>
      <c r="CS14" s="26">
        <v>5292</v>
      </c>
      <c r="CT14" s="27"/>
      <c r="CU14" s="28"/>
      <c r="CV14" s="26">
        <v>5494</v>
      </c>
      <c r="CW14" s="27"/>
      <c r="CX14" s="28"/>
      <c r="CY14" s="26">
        <v>5686</v>
      </c>
      <c r="CZ14" s="27"/>
    </row>
    <row r="15" spans="1:105" s="77" customFormat="1" ht="13.9" customHeight="1">
      <c r="A15" s="72"/>
      <c r="B15" s="73"/>
      <c r="C15" s="72" t="s">
        <v>18</v>
      </c>
      <c r="D15" s="74"/>
      <c r="E15" s="75"/>
      <c r="F15" s="75"/>
      <c r="G15" s="74"/>
      <c r="H15" s="72"/>
      <c r="I15" s="72"/>
      <c r="J15" s="74"/>
      <c r="K15" s="72"/>
      <c r="L15" s="72"/>
      <c r="M15" s="74"/>
      <c r="N15" s="76"/>
      <c r="O15" s="76"/>
      <c r="P15" s="74"/>
      <c r="Q15" s="76"/>
      <c r="R15" s="76"/>
      <c r="S15" s="74">
        <f>S14-S16</f>
        <v>3699</v>
      </c>
      <c r="T15" s="76"/>
      <c r="U15" s="76"/>
      <c r="V15" s="74">
        <f>V14-V16</f>
        <v>3878</v>
      </c>
      <c r="W15" s="76"/>
      <c r="X15" s="76"/>
      <c r="Y15" s="74">
        <f>Y14-Y16</f>
        <v>4137</v>
      </c>
      <c r="Z15" s="76"/>
      <c r="AA15" s="76"/>
      <c r="AB15" s="74">
        <f>AB14-AB16</f>
        <v>4288</v>
      </c>
      <c r="AC15" s="76"/>
      <c r="AD15" s="76"/>
      <c r="AE15" s="74">
        <f>AE14-AE16</f>
        <v>4404</v>
      </c>
      <c r="AF15" s="76"/>
      <c r="AG15" s="76"/>
      <c r="AH15" s="74">
        <v>4491</v>
      </c>
      <c r="AI15" s="76"/>
      <c r="AJ15" s="76"/>
      <c r="AK15" s="74">
        <v>4861</v>
      </c>
      <c r="AL15" s="76"/>
      <c r="AM15" s="72"/>
      <c r="AN15" s="74">
        <v>4476</v>
      </c>
      <c r="AO15" s="76"/>
      <c r="AP15" s="72"/>
      <c r="AQ15" s="74">
        <f>+AQ14-AQ16</f>
        <v>4270</v>
      </c>
      <c r="AR15" s="76"/>
      <c r="AS15" s="72"/>
      <c r="AT15" s="74">
        <f>+AT14-AT16</f>
        <v>4118</v>
      </c>
      <c r="AU15" s="76"/>
      <c r="AV15" s="72"/>
      <c r="AW15" s="74">
        <f>2257+1651</f>
        <v>3908</v>
      </c>
      <c r="AX15" s="76"/>
      <c r="AY15" s="72"/>
      <c r="AZ15" s="74">
        <f>+AZ14-AZ16</f>
        <v>4188</v>
      </c>
      <c r="BA15" s="76"/>
      <c r="BB15" s="72"/>
      <c r="BC15" s="74">
        <v>4286</v>
      </c>
      <c r="BD15" s="76"/>
      <c r="BE15" s="72"/>
      <c r="BF15" s="74">
        <f>+BF14-BF16</f>
        <v>4751</v>
      </c>
      <c r="BG15" s="76"/>
      <c r="BH15" s="76"/>
      <c r="BI15" s="74">
        <f>+BI14-BI16</f>
        <v>4842</v>
      </c>
      <c r="BJ15" s="76"/>
      <c r="BK15" s="76"/>
      <c r="BL15" s="74">
        <f>BL14-BL16</f>
        <v>4914</v>
      </c>
      <c r="BM15" s="76"/>
      <c r="BN15" s="72"/>
      <c r="BO15" s="74">
        <v>5252</v>
      </c>
      <c r="BP15" s="76"/>
      <c r="BQ15" s="76"/>
      <c r="BR15" s="74">
        <v>5790</v>
      </c>
      <c r="BS15" s="76"/>
      <c r="BT15" s="76"/>
      <c r="BU15" s="87">
        <v>6071</v>
      </c>
      <c r="BV15" s="76"/>
      <c r="BW15" s="76"/>
      <c r="BX15" s="87">
        <v>6264</v>
      </c>
      <c r="BY15" s="76"/>
      <c r="BZ15" s="76"/>
      <c r="CA15" s="88">
        <v>6476</v>
      </c>
      <c r="CB15" s="76"/>
      <c r="CC15" s="74"/>
      <c r="CD15" s="74">
        <v>6423</v>
      </c>
      <c r="CE15" s="76"/>
      <c r="CF15" s="74"/>
      <c r="CG15" s="74">
        <v>6029</v>
      </c>
      <c r="CH15" s="76"/>
      <c r="CI15" s="76"/>
      <c r="CJ15" s="74">
        <v>5888</v>
      </c>
      <c r="CK15" s="76"/>
      <c r="CL15" s="72"/>
      <c r="CM15" s="74">
        <v>5465</v>
      </c>
      <c r="CN15" s="76"/>
      <c r="CO15" s="72"/>
      <c r="CP15" s="74">
        <v>4964</v>
      </c>
      <c r="CQ15" s="76"/>
      <c r="CR15" s="72"/>
      <c r="CS15" s="74">
        <v>5196</v>
      </c>
      <c r="CT15" s="76"/>
      <c r="CU15" s="72"/>
      <c r="CV15" s="74">
        <v>5427</v>
      </c>
      <c r="CW15" s="76"/>
      <c r="CX15" s="72"/>
      <c r="CY15" s="74">
        <v>5623</v>
      </c>
      <c r="CZ15" s="76"/>
    </row>
    <row r="16" spans="1:105" s="48" customFormat="1" ht="15" customHeight="1">
      <c r="A16" s="45"/>
      <c r="B16" s="45"/>
      <c r="C16" s="44" t="s">
        <v>8</v>
      </c>
      <c r="D16" s="46">
        <v>198</v>
      </c>
      <c r="E16" s="47">
        <f>D16/D14</f>
        <v>4.6919431279620852E-2</v>
      </c>
      <c r="F16" s="47"/>
      <c r="G16" s="46">
        <v>201</v>
      </c>
      <c r="H16" s="47">
        <f>G16/G14</f>
        <v>5.1002283684344077E-2</v>
      </c>
      <c r="I16" s="47"/>
      <c r="J16" s="46">
        <v>193</v>
      </c>
      <c r="K16" s="47">
        <v>4.8455937735375348E-2</v>
      </c>
      <c r="L16" s="47"/>
      <c r="M16" s="46">
        <v>217</v>
      </c>
      <c r="N16" s="47">
        <v>5.407425865935709E-2</v>
      </c>
      <c r="O16" s="47"/>
      <c r="P16" s="46">
        <v>198</v>
      </c>
      <c r="Q16" s="47">
        <v>5.0394502417918048E-2</v>
      </c>
      <c r="R16" s="47"/>
      <c r="S16" s="46">
        <v>178</v>
      </c>
      <c r="T16" s="47">
        <v>4.5911787464534434E-2</v>
      </c>
      <c r="U16" s="47"/>
      <c r="V16" s="46">
        <v>191</v>
      </c>
      <c r="W16" s="47">
        <f>V16/V14</f>
        <v>4.6940280167117231E-2</v>
      </c>
      <c r="X16" s="47"/>
      <c r="Y16" s="46">
        <f>91+83</f>
        <v>174</v>
      </c>
      <c r="Z16" s="47">
        <f>Y16/Y14</f>
        <v>4.036186499652053E-2</v>
      </c>
      <c r="AA16" s="47"/>
      <c r="AB16" s="46">
        <v>168</v>
      </c>
      <c r="AC16" s="47">
        <f>AB16/AB14</f>
        <v>3.7701974865350089E-2</v>
      </c>
      <c r="AD16" s="47"/>
      <c r="AE16" s="46">
        <v>161</v>
      </c>
      <c r="AF16" s="47">
        <f>AE16/AE14</f>
        <v>3.5268346111719605E-2</v>
      </c>
      <c r="AG16" s="47"/>
      <c r="AH16" s="46">
        <v>160</v>
      </c>
      <c r="AI16" s="47">
        <f>AH16/AH14</f>
        <v>3.4401204042141476E-2</v>
      </c>
      <c r="AJ16" s="47"/>
      <c r="AK16" s="46">
        <v>132</v>
      </c>
      <c r="AL16" s="47">
        <f>AK16/AK14</f>
        <v>2.6437011816543159E-2</v>
      </c>
      <c r="AM16" s="45"/>
      <c r="AN16" s="46">
        <v>127</v>
      </c>
      <c r="AO16" s="47">
        <f>AN16/AN14</f>
        <v>2.7590701716271995E-2</v>
      </c>
      <c r="AP16" s="45"/>
      <c r="AQ16" s="46">
        <f>62+37</f>
        <v>99</v>
      </c>
      <c r="AR16" s="47">
        <f>AQ16/AQ14</f>
        <v>2.2659647516594186E-2</v>
      </c>
      <c r="AS16" s="45"/>
      <c r="AT16" s="46">
        <f>54+40</f>
        <v>94</v>
      </c>
      <c r="AU16" s="47">
        <f>AT16/AT14</f>
        <v>2.2317188983855651E-2</v>
      </c>
      <c r="AV16" s="45"/>
      <c r="AW16" s="46">
        <v>84</v>
      </c>
      <c r="AX16" s="47">
        <f>AW16/AW14</f>
        <v>2.1042084168336674E-2</v>
      </c>
      <c r="AY16" s="45"/>
      <c r="AZ16" s="46">
        <v>89</v>
      </c>
      <c r="BA16" s="47">
        <f>AZ16/AZ14</f>
        <v>2.0808978255786766E-2</v>
      </c>
      <c r="BB16" s="45"/>
      <c r="BC16" s="46">
        <v>90</v>
      </c>
      <c r="BD16" s="47">
        <f>BC16/BC14</f>
        <v>2.056672760511883E-2</v>
      </c>
      <c r="BE16" s="45"/>
      <c r="BF16" s="46">
        <v>88</v>
      </c>
      <c r="BG16" s="47">
        <f>BF16/BF14</f>
        <v>1.8185575532134738E-2</v>
      </c>
      <c r="BH16" s="47"/>
      <c r="BI16" s="46">
        <v>75</v>
      </c>
      <c r="BJ16" s="47">
        <f>BI16/BI14</f>
        <v>1.525320317266626E-2</v>
      </c>
      <c r="BK16" s="47"/>
      <c r="BL16" s="46">
        <v>81</v>
      </c>
      <c r="BM16" s="47">
        <f>BL16/BL14</f>
        <v>1.6216216216216217E-2</v>
      </c>
      <c r="BN16" s="45"/>
      <c r="BO16" s="46">
        <v>85</v>
      </c>
      <c r="BP16" s="47">
        <f>BO16/BO14</f>
        <v>1.5926550496533635E-2</v>
      </c>
      <c r="BQ16" s="47"/>
      <c r="BR16" s="46">
        <v>98</v>
      </c>
      <c r="BS16" s="47">
        <f>BR16/BR14</f>
        <v>1.6644021739130436E-2</v>
      </c>
      <c r="BT16" s="47"/>
      <c r="BU16" s="46">
        <v>98</v>
      </c>
      <c r="BV16" s="47">
        <f>BU16/BU14</f>
        <v>1.5885881017993191E-2</v>
      </c>
      <c r="BW16" s="47"/>
      <c r="BX16" s="46">
        <v>144</v>
      </c>
      <c r="BY16" s="47">
        <f>BX16/BX14</f>
        <v>2.247191011235955E-2</v>
      </c>
      <c r="BZ16" s="47"/>
      <c r="CA16" s="58">
        <v>135</v>
      </c>
      <c r="CB16" s="47">
        <f>CA16/CA14</f>
        <v>2.0420511269096959E-2</v>
      </c>
      <c r="CC16" s="46"/>
      <c r="CD16" s="46">
        <v>134</v>
      </c>
      <c r="CE16" s="47">
        <f>CD16/CD14</f>
        <v>2.0436175080067103E-2</v>
      </c>
      <c r="CF16" s="46"/>
      <c r="CG16" s="46">
        <v>128</v>
      </c>
      <c r="CH16" s="47">
        <f>CG16/CG14</f>
        <v>2.0789345460451518E-2</v>
      </c>
      <c r="CI16" s="47"/>
      <c r="CJ16" s="46">
        <v>96</v>
      </c>
      <c r="CK16" s="47">
        <f>CJ16/CJ14</f>
        <v>1.6042780748663103E-2</v>
      </c>
      <c r="CL16" s="45"/>
      <c r="CM16" s="46">
        <v>125</v>
      </c>
      <c r="CN16" s="47">
        <f>CM16/CM14</f>
        <v>2.2361359570661897E-2</v>
      </c>
      <c r="CO16" s="45"/>
      <c r="CP16" s="46">
        <f>CP14-CP15</f>
        <v>104</v>
      </c>
      <c r="CQ16" s="47">
        <f>CP16/CP14</f>
        <v>2.0520915548539857E-2</v>
      </c>
      <c r="CR16" s="45"/>
      <c r="CS16" s="46">
        <f>CS14-CS15</f>
        <v>96</v>
      </c>
      <c r="CT16" s="47">
        <f>CS16/CS14</f>
        <v>1.8140589569160998E-2</v>
      </c>
      <c r="CU16" s="45"/>
      <c r="CV16" s="46">
        <f>CV14-CV15</f>
        <v>67</v>
      </c>
      <c r="CW16" s="47">
        <f>CV16/CV14</f>
        <v>1.2195121951219513E-2</v>
      </c>
      <c r="CX16" s="45"/>
      <c r="CY16" s="46">
        <f>CY14-CY15</f>
        <v>63</v>
      </c>
      <c r="CZ16" s="47">
        <f>CY16/CY14</f>
        <v>1.1079845233907844E-2</v>
      </c>
    </row>
    <row r="17" spans="1:104" s="29" customFormat="1" ht="15" customHeight="1">
      <c r="B17" s="37" t="s">
        <v>6</v>
      </c>
      <c r="C17" s="37"/>
      <c r="D17" s="23">
        <v>4810</v>
      </c>
      <c r="E17" s="38"/>
      <c r="F17" s="38"/>
      <c r="G17" s="23">
        <v>4648</v>
      </c>
      <c r="H17" s="38"/>
      <c r="I17" s="38"/>
      <c r="J17" s="23">
        <v>4509</v>
      </c>
      <c r="K17" s="38"/>
      <c r="L17" s="38"/>
      <c r="M17" s="23">
        <v>4371</v>
      </c>
      <c r="N17" s="38"/>
      <c r="O17" s="38"/>
      <c r="P17" s="23">
        <v>4421</v>
      </c>
      <c r="Q17" s="38"/>
      <c r="R17" s="38"/>
      <c r="S17" s="23">
        <v>4468</v>
      </c>
      <c r="T17" s="38"/>
      <c r="U17" s="38"/>
      <c r="V17" s="23">
        <f>4477-97</f>
        <v>4380</v>
      </c>
      <c r="W17" s="38"/>
      <c r="X17" s="38"/>
      <c r="Y17" s="23">
        <v>4655</v>
      </c>
      <c r="Z17" s="38"/>
      <c r="AA17" s="38"/>
      <c r="AB17" s="23">
        <v>4722</v>
      </c>
      <c r="AC17" s="38"/>
      <c r="AD17" s="38"/>
      <c r="AE17" s="23">
        <v>4974</v>
      </c>
      <c r="AF17" s="38"/>
      <c r="AG17" s="38"/>
      <c r="AH17" s="23">
        <v>5100</v>
      </c>
      <c r="AI17" s="38"/>
      <c r="AJ17" s="38"/>
      <c r="AK17" s="23">
        <v>5087</v>
      </c>
      <c r="AL17" s="38"/>
      <c r="AN17" s="23">
        <f>AN18+AN19</f>
        <v>5233</v>
      </c>
      <c r="AO17" s="38"/>
      <c r="AQ17" s="23">
        <v>4952</v>
      </c>
      <c r="AR17" s="38"/>
      <c r="AT17" s="23">
        <v>4709</v>
      </c>
      <c r="AU17" s="38"/>
      <c r="AW17" s="23">
        <f>AW18+AW19</f>
        <v>4674</v>
      </c>
      <c r="AX17" s="38"/>
      <c r="AZ17" s="23">
        <v>4767</v>
      </c>
      <c r="BA17" s="38"/>
      <c r="BC17" s="23">
        <f>BC18+BC19</f>
        <v>4887</v>
      </c>
      <c r="BD17" s="38"/>
      <c r="BF17" s="23">
        <v>5037</v>
      </c>
      <c r="BG17" s="38"/>
      <c r="BH17" s="38"/>
      <c r="BI17" s="23">
        <v>5361</v>
      </c>
      <c r="BJ17" s="38"/>
      <c r="BK17" s="38"/>
      <c r="BL17" s="23">
        <v>5608</v>
      </c>
      <c r="BM17" s="38"/>
      <c r="BO17" s="23">
        <v>5798</v>
      </c>
      <c r="BP17" s="38"/>
      <c r="BQ17" s="38"/>
      <c r="BR17" s="23">
        <v>6359</v>
      </c>
      <c r="BS17" s="38"/>
      <c r="BT17" s="38"/>
      <c r="BU17" s="23">
        <f>SUM(BU18:BU19)</f>
        <v>6717</v>
      </c>
      <c r="BV17" s="38"/>
      <c r="BW17" s="38"/>
      <c r="BX17" s="23">
        <v>7058</v>
      </c>
      <c r="BY17" s="38"/>
      <c r="BZ17" s="38"/>
      <c r="CA17" s="23">
        <v>7187</v>
      </c>
      <c r="CB17" s="38"/>
      <c r="CD17" s="23">
        <f>CD18+CD19</f>
        <v>7291</v>
      </c>
      <c r="CE17" s="38"/>
      <c r="CG17" s="23">
        <f>CG18+CG19</f>
        <v>6936</v>
      </c>
      <c r="CH17" s="38"/>
      <c r="CI17" s="38"/>
      <c r="CJ17" s="23">
        <v>6565</v>
      </c>
      <c r="CK17" s="38"/>
      <c r="CM17" s="23">
        <f>CM18+CM19</f>
        <v>6540</v>
      </c>
      <c r="CN17" s="38"/>
      <c r="CP17" s="23">
        <v>6088</v>
      </c>
      <c r="CQ17" s="38"/>
      <c r="CS17" s="23">
        <v>5694</v>
      </c>
      <c r="CT17" s="38"/>
      <c r="CV17" s="23">
        <v>5855</v>
      </c>
      <c r="CW17" s="38"/>
      <c r="CY17" s="23">
        <v>5928</v>
      </c>
      <c r="CZ17" s="38"/>
    </row>
    <row r="18" spans="1:104" s="77" customFormat="1" ht="13.9" customHeight="1">
      <c r="B18" s="89"/>
      <c r="C18" s="77" t="s">
        <v>18</v>
      </c>
      <c r="D18" s="90"/>
      <c r="E18" s="91"/>
      <c r="F18" s="91"/>
      <c r="G18" s="90"/>
      <c r="J18" s="90"/>
      <c r="M18" s="90"/>
      <c r="N18" s="92"/>
      <c r="O18" s="92"/>
      <c r="P18" s="90"/>
      <c r="Q18" s="92"/>
      <c r="R18" s="92"/>
      <c r="S18" s="90">
        <f>S17-S19</f>
        <v>4130</v>
      </c>
      <c r="T18" s="92"/>
      <c r="U18" s="92"/>
      <c r="V18" s="90">
        <f>V17-V19</f>
        <v>4048</v>
      </c>
      <c r="W18" s="92"/>
      <c r="X18" s="92"/>
      <c r="Y18" s="90">
        <f>Y17-Y19</f>
        <v>4315</v>
      </c>
      <c r="Z18" s="92"/>
      <c r="AA18" s="92"/>
      <c r="AB18" s="90">
        <f>AB17-AB19</f>
        <v>4378</v>
      </c>
      <c r="AC18" s="92"/>
      <c r="AD18" s="92"/>
      <c r="AE18" s="90">
        <f>AE17-AE19</f>
        <v>4609</v>
      </c>
      <c r="AF18" s="92"/>
      <c r="AG18" s="92"/>
      <c r="AH18" s="90">
        <v>4746</v>
      </c>
      <c r="AI18" s="92"/>
      <c r="AJ18" s="92"/>
      <c r="AK18" s="90">
        <v>4821</v>
      </c>
      <c r="AL18" s="92"/>
      <c r="AN18" s="90">
        <v>4986</v>
      </c>
      <c r="AO18" s="92"/>
      <c r="AQ18" s="90">
        <f>+AQ17-AQ19</f>
        <v>4741</v>
      </c>
      <c r="AR18" s="92"/>
      <c r="AT18" s="90">
        <f>+AT17-AT19</f>
        <v>4495</v>
      </c>
      <c r="AU18" s="92"/>
      <c r="AW18" s="90">
        <f>2513+1941</f>
        <v>4454</v>
      </c>
      <c r="AX18" s="92"/>
      <c r="AZ18" s="90">
        <f>+AZ17-AZ19</f>
        <v>4542</v>
      </c>
      <c r="BA18" s="92"/>
      <c r="BC18" s="90">
        <v>4686</v>
      </c>
      <c r="BD18" s="92"/>
      <c r="BF18" s="90">
        <f>+BF17-BF19</f>
        <v>4868</v>
      </c>
      <c r="BG18" s="92"/>
      <c r="BH18" s="92"/>
      <c r="BI18" s="90">
        <f>+BI17-BI19</f>
        <v>5175</v>
      </c>
      <c r="BJ18" s="92"/>
      <c r="BK18" s="92"/>
      <c r="BL18" s="90">
        <f>BL17-BL19</f>
        <v>5416</v>
      </c>
      <c r="BM18" s="92"/>
      <c r="BO18" s="90">
        <v>5592</v>
      </c>
      <c r="BP18" s="92"/>
      <c r="BQ18" s="92"/>
      <c r="BR18" s="90">
        <v>6102</v>
      </c>
      <c r="BS18" s="92"/>
      <c r="BT18" s="92"/>
      <c r="BU18" s="90">
        <v>6490</v>
      </c>
      <c r="BV18" s="92"/>
      <c r="BW18" s="92"/>
      <c r="BX18" s="90">
        <v>6777</v>
      </c>
      <c r="BY18" s="92"/>
      <c r="BZ18" s="92"/>
      <c r="CA18" s="90">
        <v>6926</v>
      </c>
      <c r="CB18" s="92"/>
      <c r="CD18" s="90">
        <v>7030</v>
      </c>
      <c r="CE18" s="92"/>
      <c r="CG18" s="90">
        <v>6669</v>
      </c>
      <c r="CH18" s="92"/>
      <c r="CI18" s="92"/>
      <c r="CJ18" s="90">
        <v>6335</v>
      </c>
      <c r="CK18" s="92"/>
      <c r="CM18" s="90">
        <v>6290</v>
      </c>
      <c r="CN18" s="92"/>
      <c r="CP18" s="90">
        <v>5902</v>
      </c>
      <c r="CQ18" s="92"/>
      <c r="CS18" s="90">
        <v>5498</v>
      </c>
      <c r="CT18" s="92"/>
      <c r="CV18" s="90">
        <v>5650</v>
      </c>
      <c r="CW18" s="92"/>
      <c r="CY18" s="90">
        <v>5838</v>
      </c>
      <c r="CZ18" s="92"/>
    </row>
    <row r="19" spans="1:104" s="48" customFormat="1" ht="15" customHeight="1">
      <c r="C19" s="59" t="s">
        <v>8</v>
      </c>
      <c r="D19" s="60">
        <v>326</v>
      </c>
      <c r="E19" s="56">
        <f>D19/D17</f>
        <v>6.7775467775467779E-2</v>
      </c>
      <c r="F19" s="56"/>
      <c r="G19" s="60">
        <v>310</v>
      </c>
      <c r="H19" s="56">
        <f>G19/G17</f>
        <v>6.6695352839931152E-2</v>
      </c>
      <c r="I19" s="56"/>
      <c r="J19" s="60">
        <v>307</v>
      </c>
      <c r="K19" s="56">
        <v>6.808605012197827E-2</v>
      </c>
      <c r="L19" s="56"/>
      <c r="M19" s="60">
        <v>284</v>
      </c>
      <c r="N19" s="56">
        <v>6.4973690231068401E-2</v>
      </c>
      <c r="O19" s="56"/>
      <c r="P19" s="60">
        <v>303</v>
      </c>
      <c r="Q19" s="56">
        <v>6.8536530196788056E-2</v>
      </c>
      <c r="R19" s="56"/>
      <c r="S19" s="60">
        <v>338</v>
      </c>
      <c r="T19" s="56">
        <v>7.5649059982094896E-2</v>
      </c>
      <c r="U19" s="56"/>
      <c r="V19" s="60">
        <v>332</v>
      </c>
      <c r="W19" s="56">
        <f>V19/V17</f>
        <v>7.5799086757990866E-2</v>
      </c>
      <c r="X19" s="56"/>
      <c r="Y19" s="60">
        <f>209+131</f>
        <v>340</v>
      </c>
      <c r="Z19" s="56">
        <f>Y19/Y17</f>
        <v>7.3039742212674549E-2</v>
      </c>
      <c r="AA19" s="56"/>
      <c r="AB19" s="60">
        <v>344</v>
      </c>
      <c r="AC19" s="56">
        <f>AB19/AB17</f>
        <v>7.2850487081745019E-2</v>
      </c>
      <c r="AD19" s="56"/>
      <c r="AE19" s="60">
        <v>365</v>
      </c>
      <c r="AF19" s="56">
        <f>AE19/AE17</f>
        <v>7.3381584238037798E-2</v>
      </c>
      <c r="AG19" s="56"/>
      <c r="AH19" s="60">
        <v>354</v>
      </c>
      <c r="AI19" s="56">
        <f>AH19/AH17</f>
        <v>6.9411764705882353E-2</v>
      </c>
      <c r="AJ19" s="56"/>
      <c r="AK19" s="60">
        <v>266</v>
      </c>
      <c r="AL19" s="56">
        <f>AK19/AK17</f>
        <v>5.2290151366227638E-2</v>
      </c>
      <c r="AN19" s="60">
        <v>247</v>
      </c>
      <c r="AO19" s="56">
        <f>AN19/AN17</f>
        <v>4.7200458627938084E-2</v>
      </c>
      <c r="AQ19" s="60">
        <f>119+92</f>
        <v>211</v>
      </c>
      <c r="AR19" s="56">
        <f>AQ19/AQ17</f>
        <v>4.2609046849757672E-2</v>
      </c>
      <c r="AT19" s="60">
        <v>214</v>
      </c>
      <c r="AU19" s="56">
        <f>AT19/AT17</f>
        <v>4.5444892758547462E-2</v>
      </c>
      <c r="AW19" s="60">
        <f>131+89</f>
        <v>220</v>
      </c>
      <c r="AX19" s="56">
        <f>AW19/AW17</f>
        <v>4.7068891741548997E-2</v>
      </c>
      <c r="AZ19" s="60">
        <v>225</v>
      </c>
      <c r="BA19" s="56">
        <f>AZ19/AZ17</f>
        <v>4.7199496538703589E-2</v>
      </c>
      <c r="BC19" s="60">
        <v>201</v>
      </c>
      <c r="BD19" s="56">
        <f>BC19/BC17</f>
        <v>4.112952731737262E-2</v>
      </c>
      <c r="BF19" s="60">
        <v>169</v>
      </c>
      <c r="BG19" s="56">
        <f>BF19/BF17</f>
        <v>3.3551717292038909E-2</v>
      </c>
      <c r="BH19" s="56"/>
      <c r="BI19" s="60">
        <v>186</v>
      </c>
      <c r="BJ19" s="56">
        <f>BI19/BI17</f>
        <v>3.469501958589815E-2</v>
      </c>
      <c r="BK19" s="56"/>
      <c r="BL19" s="60">
        <v>192</v>
      </c>
      <c r="BM19" s="56">
        <f>BL19/BL17</f>
        <v>3.4236804564907276E-2</v>
      </c>
      <c r="BO19" s="60">
        <v>206</v>
      </c>
      <c r="BP19" s="56">
        <f>BO19/BO17</f>
        <v>3.5529492928596071E-2</v>
      </c>
      <c r="BQ19" s="56"/>
      <c r="BR19" s="60">
        <v>257</v>
      </c>
      <c r="BS19" s="56">
        <f>BR19/BR17</f>
        <v>4.0415159616291871E-2</v>
      </c>
      <c r="BT19" s="56"/>
      <c r="BU19" s="60">
        <v>227</v>
      </c>
      <c r="BV19" s="56">
        <f>BU19/BU17</f>
        <v>3.3794848890873905E-2</v>
      </c>
      <c r="BW19" s="56"/>
      <c r="BX19" s="60">
        <v>281</v>
      </c>
      <c r="BY19" s="56">
        <f>BX19/BX17</f>
        <v>3.9812978180787759E-2</v>
      </c>
      <c r="BZ19" s="56"/>
      <c r="CA19" s="60">
        <v>261</v>
      </c>
      <c r="CB19" s="56">
        <f>CA19/CA17</f>
        <v>3.6315569778767216E-2</v>
      </c>
      <c r="CD19" s="60">
        <v>261</v>
      </c>
      <c r="CE19" s="56">
        <f>CD19/CD17</f>
        <v>3.5797558633932247E-2</v>
      </c>
      <c r="CG19" s="60">
        <v>267</v>
      </c>
      <c r="CH19" s="56">
        <f>CG19/CG17</f>
        <v>3.8494809688581315E-2</v>
      </c>
      <c r="CI19" s="56"/>
      <c r="CJ19" s="60">
        <v>230</v>
      </c>
      <c r="CK19" s="56">
        <f>CJ19/CJ17</f>
        <v>3.5034272658035034E-2</v>
      </c>
      <c r="CM19" s="60">
        <v>250</v>
      </c>
      <c r="CN19" s="56">
        <f>CM19/CM17</f>
        <v>3.82262996941896E-2</v>
      </c>
      <c r="CP19" s="60">
        <f>CP17-CP18</f>
        <v>186</v>
      </c>
      <c r="CQ19" s="56">
        <f>CP19/CP17</f>
        <v>3.0551905387647831E-2</v>
      </c>
      <c r="CS19" s="60">
        <f>CS17-CS18</f>
        <v>196</v>
      </c>
      <c r="CT19" s="56">
        <f>CS19/CS17</f>
        <v>3.4422198805760452E-2</v>
      </c>
      <c r="CV19" s="60">
        <f>CV17-CV18</f>
        <v>205</v>
      </c>
      <c r="CW19" s="56">
        <f>CV19/CV17</f>
        <v>3.5012809564474806E-2</v>
      </c>
      <c r="CY19" s="60">
        <f>CY17-CY18</f>
        <v>90</v>
      </c>
      <c r="CZ19" s="56">
        <f>CY19/CY17</f>
        <v>1.5182186234817813E-2</v>
      </c>
    </row>
    <row r="20" spans="1:104" s="29" customFormat="1" ht="15" customHeight="1">
      <c r="A20" s="28"/>
      <c r="B20" s="39" t="s">
        <v>7</v>
      </c>
      <c r="C20" s="39"/>
      <c r="D20" s="26">
        <v>5893</v>
      </c>
      <c r="E20" s="27"/>
      <c r="F20" s="27"/>
      <c r="G20" s="26">
        <v>6160</v>
      </c>
      <c r="H20" s="27"/>
      <c r="I20" s="27"/>
      <c r="J20" s="26">
        <v>6118</v>
      </c>
      <c r="K20" s="27"/>
      <c r="L20" s="27"/>
      <c r="M20" s="26">
        <v>6059</v>
      </c>
      <c r="N20" s="27"/>
      <c r="O20" s="27"/>
      <c r="P20" s="26">
        <v>5966</v>
      </c>
      <c r="Q20" s="27"/>
      <c r="R20" s="27"/>
      <c r="S20" s="26">
        <v>6066</v>
      </c>
      <c r="T20" s="27"/>
      <c r="U20" s="27"/>
      <c r="V20" s="26">
        <f>6149-100</f>
        <v>6049</v>
      </c>
      <c r="W20" s="27"/>
      <c r="X20" s="27"/>
      <c r="Y20" s="26">
        <v>5932</v>
      </c>
      <c r="Z20" s="27"/>
      <c r="AA20" s="27"/>
      <c r="AB20" s="26">
        <v>6134</v>
      </c>
      <c r="AC20" s="27"/>
      <c r="AD20" s="27"/>
      <c r="AE20" s="26">
        <v>6151</v>
      </c>
      <c r="AF20" s="27"/>
      <c r="AG20" s="27"/>
      <c r="AH20" s="26">
        <v>6432</v>
      </c>
      <c r="AI20" s="27"/>
      <c r="AJ20" s="27"/>
      <c r="AK20" s="26">
        <v>6710</v>
      </c>
      <c r="AL20" s="27"/>
      <c r="AM20" s="28"/>
      <c r="AN20" s="26">
        <f>AN21+AN22</f>
        <v>6771</v>
      </c>
      <c r="AO20" s="27"/>
      <c r="AP20" s="28"/>
      <c r="AQ20" s="26">
        <v>6815</v>
      </c>
      <c r="AR20" s="27"/>
      <c r="AS20" s="28"/>
      <c r="AT20" s="26">
        <v>6649</v>
      </c>
      <c r="AU20" s="27"/>
      <c r="AV20" s="28"/>
      <c r="AW20" s="26">
        <f>AW21+AW22</f>
        <v>6296</v>
      </c>
      <c r="AX20" s="27"/>
      <c r="AY20" s="28"/>
      <c r="AZ20" s="26">
        <v>6251</v>
      </c>
      <c r="BA20" s="27"/>
      <c r="BB20" s="28"/>
      <c r="BC20" s="26">
        <f>BC21+BC22</f>
        <v>6138</v>
      </c>
      <c r="BD20" s="27"/>
      <c r="BE20" s="28"/>
      <c r="BF20" s="26">
        <v>6571</v>
      </c>
      <c r="BG20" s="27"/>
      <c r="BH20" s="27"/>
      <c r="BI20" s="26">
        <v>6775</v>
      </c>
      <c r="BJ20" s="27"/>
      <c r="BK20" s="27"/>
      <c r="BL20" s="26">
        <v>7222</v>
      </c>
      <c r="BM20" s="27"/>
      <c r="BN20" s="28"/>
      <c r="BO20" s="26">
        <v>7548</v>
      </c>
      <c r="BP20" s="27"/>
      <c r="BQ20" s="27"/>
      <c r="BR20" s="26">
        <v>7952</v>
      </c>
      <c r="BS20" s="27"/>
      <c r="BT20" s="27"/>
      <c r="BU20" s="26">
        <f>SUM(BU21:BU22)</f>
        <v>8457</v>
      </c>
      <c r="BV20" s="27"/>
      <c r="BW20" s="27"/>
      <c r="BX20" s="26">
        <v>9021</v>
      </c>
      <c r="BY20" s="27"/>
      <c r="BZ20" s="27"/>
      <c r="CA20" s="26">
        <v>9547</v>
      </c>
      <c r="CB20" s="27"/>
      <c r="CC20" s="26"/>
      <c r="CD20" s="26">
        <f>CD21+CD22</f>
        <v>9790</v>
      </c>
      <c r="CE20" s="27"/>
      <c r="CF20" s="26"/>
      <c r="CG20" s="26">
        <f>CG21+CG22</f>
        <v>9906</v>
      </c>
      <c r="CH20" s="27"/>
      <c r="CI20" s="27"/>
      <c r="CJ20" s="26">
        <v>9553</v>
      </c>
      <c r="CK20" s="27"/>
      <c r="CL20" s="28"/>
      <c r="CM20" s="26">
        <f>CM21+CM22</f>
        <v>9197</v>
      </c>
      <c r="CN20" s="27"/>
      <c r="CO20" s="28"/>
      <c r="CP20" s="26">
        <v>8995</v>
      </c>
      <c r="CQ20" s="27"/>
      <c r="CR20" s="28"/>
      <c r="CS20" s="26">
        <v>8353</v>
      </c>
      <c r="CT20" s="27"/>
      <c r="CU20" s="28"/>
      <c r="CV20" s="26">
        <v>7888</v>
      </c>
      <c r="CW20" s="27"/>
      <c r="CX20" s="28"/>
      <c r="CY20" s="26">
        <v>7987</v>
      </c>
      <c r="CZ20" s="27"/>
    </row>
    <row r="21" spans="1:104" s="77" customFormat="1" ht="13.9" customHeight="1">
      <c r="A21" s="72"/>
      <c r="B21" s="73"/>
      <c r="C21" s="72" t="s">
        <v>18</v>
      </c>
      <c r="D21" s="74"/>
      <c r="E21" s="75"/>
      <c r="F21" s="75"/>
      <c r="G21" s="74"/>
      <c r="H21" s="72"/>
      <c r="I21" s="72"/>
      <c r="J21" s="74"/>
      <c r="K21" s="72"/>
      <c r="L21" s="72"/>
      <c r="M21" s="74"/>
      <c r="N21" s="76"/>
      <c r="O21" s="76"/>
      <c r="P21" s="74"/>
      <c r="Q21" s="76"/>
      <c r="R21" s="76"/>
      <c r="S21" s="74">
        <f>S20-S22</f>
        <v>5182</v>
      </c>
      <c r="T21" s="76"/>
      <c r="U21" s="76"/>
      <c r="V21" s="74">
        <f>V20-V22</f>
        <v>5136</v>
      </c>
      <c r="W21" s="76"/>
      <c r="X21" s="76"/>
      <c r="Y21" s="74">
        <f>Y20-Y22</f>
        <v>4983</v>
      </c>
      <c r="Z21" s="76"/>
      <c r="AA21" s="76"/>
      <c r="AB21" s="74">
        <f>AB20-AB22</f>
        <v>5221</v>
      </c>
      <c r="AC21" s="76"/>
      <c r="AD21" s="76"/>
      <c r="AE21" s="74">
        <f>AE20-AE22</f>
        <v>5254</v>
      </c>
      <c r="AF21" s="76"/>
      <c r="AG21" s="76"/>
      <c r="AH21" s="74">
        <v>5548</v>
      </c>
      <c r="AI21" s="76"/>
      <c r="AJ21" s="76"/>
      <c r="AK21" s="74">
        <v>5925</v>
      </c>
      <c r="AL21" s="76"/>
      <c r="AM21" s="72"/>
      <c r="AN21" s="74">
        <v>5971</v>
      </c>
      <c r="AO21" s="76"/>
      <c r="AP21" s="72"/>
      <c r="AQ21" s="74">
        <f>+AQ20-AQ22</f>
        <v>6098</v>
      </c>
      <c r="AR21" s="76"/>
      <c r="AS21" s="72"/>
      <c r="AT21" s="74">
        <f>+AT20-AT22</f>
        <v>5946</v>
      </c>
      <c r="AU21" s="76"/>
      <c r="AV21" s="72"/>
      <c r="AW21" s="74">
        <f>3166+2488</f>
        <v>5654</v>
      </c>
      <c r="AX21" s="76"/>
      <c r="AY21" s="72"/>
      <c r="AZ21" s="74">
        <f>+AZ20-AZ22</f>
        <v>5569</v>
      </c>
      <c r="BA21" s="76"/>
      <c r="BB21" s="72"/>
      <c r="BC21" s="74">
        <f>3108+2409</f>
        <v>5517</v>
      </c>
      <c r="BD21" s="76"/>
      <c r="BE21" s="72"/>
      <c r="BF21" s="74">
        <f>+BF20-BF22</f>
        <v>6006</v>
      </c>
      <c r="BG21" s="76"/>
      <c r="BH21" s="76"/>
      <c r="BI21" s="74">
        <f>+BI20-BI22</f>
        <v>6175</v>
      </c>
      <c r="BJ21" s="76"/>
      <c r="BK21" s="76"/>
      <c r="BL21" s="74">
        <f>BL20-BL22</f>
        <v>6583</v>
      </c>
      <c r="BM21" s="76"/>
      <c r="BN21" s="72"/>
      <c r="BO21" s="74">
        <v>6840</v>
      </c>
      <c r="BP21" s="76"/>
      <c r="BQ21" s="76"/>
      <c r="BR21" s="74">
        <v>7233</v>
      </c>
      <c r="BS21" s="76"/>
      <c r="BT21" s="76"/>
      <c r="BU21" s="74">
        <v>7701</v>
      </c>
      <c r="BV21" s="76"/>
      <c r="BW21" s="76"/>
      <c r="BX21" s="74">
        <v>8236</v>
      </c>
      <c r="BY21" s="76"/>
      <c r="BZ21" s="76"/>
      <c r="CA21" s="74">
        <v>8732</v>
      </c>
      <c r="CB21" s="76"/>
      <c r="CC21" s="74"/>
      <c r="CD21" s="74">
        <v>8931</v>
      </c>
      <c r="CE21" s="76"/>
      <c r="CF21" s="74"/>
      <c r="CG21" s="74">
        <v>9045</v>
      </c>
      <c r="CH21" s="76"/>
      <c r="CI21" s="76"/>
      <c r="CJ21" s="74">
        <v>8720</v>
      </c>
      <c r="CK21" s="76"/>
      <c r="CL21" s="72"/>
      <c r="CM21" s="74">
        <v>8397</v>
      </c>
      <c r="CN21" s="76"/>
      <c r="CO21" s="72"/>
      <c r="CP21" s="74">
        <v>8233</v>
      </c>
      <c r="CQ21" s="76"/>
      <c r="CR21" s="72"/>
      <c r="CS21" s="74">
        <v>7654</v>
      </c>
      <c r="CT21" s="76"/>
      <c r="CU21" s="72"/>
      <c r="CV21" s="74">
        <v>7255</v>
      </c>
      <c r="CW21" s="76"/>
      <c r="CX21" s="72"/>
      <c r="CY21" s="74">
        <v>7504</v>
      </c>
      <c r="CZ21" s="76"/>
    </row>
    <row r="22" spans="1:104" s="62" customFormat="1" ht="15" customHeight="1">
      <c r="A22" s="61"/>
      <c r="B22" s="61"/>
      <c r="C22" s="44" t="s">
        <v>8</v>
      </c>
      <c r="D22" s="46">
        <v>722</v>
      </c>
      <c r="E22" s="47">
        <f>D22/D20</f>
        <v>0.12251824198201255</v>
      </c>
      <c r="F22" s="47"/>
      <c r="G22" s="46">
        <v>745</v>
      </c>
      <c r="H22" s="47">
        <f>G22/G20</f>
        <v>0.12094155844155845</v>
      </c>
      <c r="I22" s="47"/>
      <c r="J22" s="46">
        <v>779</v>
      </c>
      <c r="K22" s="47">
        <v>0.12732919254658384</v>
      </c>
      <c r="L22" s="47"/>
      <c r="M22" s="46">
        <v>795</v>
      </c>
      <c r="N22" s="47">
        <v>0.13120977058920613</v>
      </c>
      <c r="O22" s="47"/>
      <c r="P22" s="46">
        <v>881</v>
      </c>
      <c r="Q22" s="47">
        <v>0.14767013074086491</v>
      </c>
      <c r="R22" s="47"/>
      <c r="S22" s="46">
        <v>884</v>
      </c>
      <c r="T22" s="47">
        <v>0.14573030003297066</v>
      </c>
      <c r="U22" s="47"/>
      <c r="V22" s="46">
        <v>913</v>
      </c>
      <c r="W22" s="47">
        <f>V22/V20</f>
        <v>0.15093403868408001</v>
      </c>
      <c r="X22" s="47"/>
      <c r="Y22" s="46">
        <f>569+382-2</f>
        <v>949</v>
      </c>
      <c r="Z22" s="47">
        <f>Y22/Y20</f>
        <v>0.15997977073499664</v>
      </c>
      <c r="AA22" s="47"/>
      <c r="AB22" s="46">
        <v>913</v>
      </c>
      <c r="AC22" s="47">
        <f>AB22/AB20</f>
        <v>0.1488425171177046</v>
      </c>
      <c r="AD22" s="47"/>
      <c r="AE22" s="46">
        <v>897</v>
      </c>
      <c r="AF22" s="47">
        <f>AE22/AE20</f>
        <v>0.14582994635018695</v>
      </c>
      <c r="AG22" s="47"/>
      <c r="AH22" s="46">
        <v>884</v>
      </c>
      <c r="AI22" s="47">
        <f>AH22/AH20</f>
        <v>0.13743781094527363</v>
      </c>
      <c r="AJ22" s="47"/>
      <c r="AK22" s="46">
        <v>785</v>
      </c>
      <c r="AL22" s="47">
        <f>AK22/AK20</f>
        <v>0.11698956780923994</v>
      </c>
      <c r="AM22" s="61"/>
      <c r="AN22" s="46">
        <v>800</v>
      </c>
      <c r="AO22" s="47">
        <f>AN22/AN20</f>
        <v>0.11815093782306897</v>
      </c>
      <c r="AP22" s="61"/>
      <c r="AQ22" s="46">
        <f>417+300</f>
        <v>717</v>
      </c>
      <c r="AR22" s="47">
        <f>AQ22/AQ20</f>
        <v>0.10520909757887013</v>
      </c>
      <c r="AS22" s="61"/>
      <c r="AT22" s="46">
        <v>703</v>
      </c>
      <c r="AU22" s="47">
        <f>AT22/AT20</f>
        <v>0.10573018499022409</v>
      </c>
      <c r="AV22" s="61"/>
      <c r="AW22" s="46">
        <f>411+231</f>
        <v>642</v>
      </c>
      <c r="AX22" s="47">
        <f>AW22/AW20</f>
        <v>0.1019695044472681</v>
      </c>
      <c r="AY22" s="61"/>
      <c r="AZ22" s="46">
        <v>682</v>
      </c>
      <c r="BA22" s="47">
        <f>AZ22/AZ20</f>
        <v>0.10910254359302511</v>
      </c>
      <c r="BB22" s="61"/>
      <c r="BC22" s="46">
        <f>376+245</f>
        <v>621</v>
      </c>
      <c r="BD22" s="47">
        <f>BC22/BC20</f>
        <v>0.10117302052785923</v>
      </c>
      <c r="BE22" s="61"/>
      <c r="BF22" s="46">
        <v>565</v>
      </c>
      <c r="BG22" s="47">
        <f>BF22/BF20</f>
        <v>8.5983868513163905E-2</v>
      </c>
      <c r="BH22" s="47"/>
      <c r="BI22" s="46">
        <v>600</v>
      </c>
      <c r="BJ22" s="47">
        <f>BI22/BI20</f>
        <v>8.8560885608856083E-2</v>
      </c>
      <c r="BK22" s="47"/>
      <c r="BL22" s="46">
        <v>639</v>
      </c>
      <c r="BM22" s="47">
        <f>BL22/BL20</f>
        <v>8.847964552755469E-2</v>
      </c>
      <c r="BN22" s="61"/>
      <c r="BO22" s="46">
        <v>708</v>
      </c>
      <c r="BP22" s="47">
        <f>BO22/BO20</f>
        <v>9.3799682034976156E-2</v>
      </c>
      <c r="BQ22" s="47"/>
      <c r="BR22" s="46">
        <v>719</v>
      </c>
      <c r="BS22" s="47">
        <f>BR22/BR20</f>
        <v>9.0417505030181089E-2</v>
      </c>
      <c r="BT22" s="47"/>
      <c r="BU22" s="46">
        <v>756</v>
      </c>
      <c r="BV22" s="47">
        <f>BU22/BU20</f>
        <v>8.9393401915572893E-2</v>
      </c>
      <c r="BW22" s="47"/>
      <c r="BX22" s="46">
        <v>785</v>
      </c>
      <c r="BY22" s="47">
        <f>BX22/BX20</f>
        <v>8.7019177474781065E-2</v>
      </c>
      <c r="BZ22" s="47"/>
      <c r="CA22" s="46">
        <v>815</v>
      </c>
      <c r="CB22" s="47">
        <f>CA22/CA20</f>
        <v>8.536713103592751E-2</v>
      </c>
      <c r="CC22" s="46"/>
      <c r="CD22" s="46">
        <v>859</v>
      </c>
      <c r="CE22" s="47">
        <f>CD22/CD20</f>
        <v>8.7742594484167519E-2</v>
      </c>
      <c r="CF22" s="46"/>
      <c r="CG22" s="46">
        <v>861</v>
      </c>
      <c r="CH22" s="47">
        <f>CG22/CG20</f>
        <v>8.6917019987886132E-2</v>
      </c>
      <c r="CI22" s="47"/>
      <c r="CJ22" s="46">
        <v>833</v>
      </c>
      <c r="CK22" s="47">
        <f>CJ22/CJ20</f>
        <v>8.7197738930179E-2</v>
      </c>
      <c r="CL22" s="61"/>
      <c r="CM22" s="46">
        <v>800</v>
      </c>
      <c r="CN22" s="47">
        <f>CM22/CM20</f>
        <v>8.6984886375992165E-2</v>
      </c>
      <c r="CO22" s="61"/>
      <c r="CP22" s="46">
        <f>CP20-CP21</f>
        <v>762</v>
      </c>
      <c r="CQ22" s="47">
        <f>CP22/CP20</f>
        <v>8.4713729849916625E-2</v>
      </c>
      <c r="CR22" s="61"/>
      <c r="CS22" s="46">
        <f>CS20-CS21</f>
        <v>699</v>
      </c>
      <c r="CT22" s="47">
        <f>CS22/CS20</f>
        <v>8.3682509278103681E-2</v>
      </c>
      <c r="CU22" s="61"/>
      <c r="CV22" s="46">
        <f>CV20-CV21</f>
        <v>633</v>
      </c>
      <c r="CW22" s="47">
        <f>CV22/CV20</f>
        <v>8.0248478701825554E-2</v>
      </c>
      <c r="CX22" s="61"/>
      <c r="CY22" s="46">
        <f>CY20-CY21</f>
        <v>483</v>
      </c>
      <c r="CZ22" s="47">
        <f>CY22/CY20</f>
        <v>6.0473269062226116E-2</v>
      </c>
    </row>
    <row r="23" spans="1:104" s="29" customFormat="1" ht="15" customHeight="1">
      <c r="B23" s="37" t="s">
        <v>58</v>
      </c>
      <c r="C23" s="37"/>
      <c r="D23" s="23">
        <v>337</v>
      </c>
      <c r="E23" s="38"/>
      <c r="F23" s="38"/>
      <c r="G23" s="23">
        <v>344</v>
      </c>
      <c r="H23" s="38"/>
      <c r="I23" s="38"/>
      <c r="J23" s="23">
        <v>323</v>
      </c>
      <c r="K23" s="38"/>
      <c r="L23" s="38"/>
      <c r="M23" s="23">
        <v>301</v>
      </c>
      <c r="N23" s="38"/>
      <c r="O23" s="38"/>
      <c r="P23" s="23">
        <v>400</v>
      </c>
      <c r="Q23" s="38"/>
      <c r="R23" s="38"/>
      <c r="S23" s="23">
        <v>475</v>
      </c>
      <c r="T23" s="38"/>
      <c r="U23" s="38"/>
      <c r="V23" s="23">
        <f>540</f>
        <v>540</v>
      </c>
      <c r="W23" s="38"/>
      <c r="X23" s="38"/>
      <c r="Y23" s="23">
        <v>571</v>
      </c>
      <c r="Z23" s="38"/>
      <c r="AA23" s="38"/>
      <c r="AB23" s="23">
        <v>525</v>
      </c>
      <c r="AC23" s="38"/>
      <c r="AD23" s="38"/>
      <c r="AE23" s="23">
        <v>473</v>
      </c>
      <c r="AF23" s="38"/>
      <c r="AG23" s="38"/>
      <c r="AH23" s="23">
        <v>488</v>
      </c>
      <c r="AI23" s="38"/>
      <c r="AJ23" s="38"/>
      <c r="AK23" s="23">
        <v>447</v>
      </c>
      <c r="AL23" s="38"/>
      <c r="AN23" s="23">
        <v>417</v>
      </c>
      <c r="AO23" s="38"/>
      <c r="AQ23" s="23">
        <v>361</v>
      </c>
      <c r="AR23" s="38"/>
      <c r="AT23" s="23">
        <v>368</v>
      </c>
      <c r="AU23" s="38"/>
      <c r="AW23" s="23">
        <f>AW24+AW25</f>
        <v>405</v>
      </c>
      <c r="AX23" s="38"/>
      <c r="AZ23" s="23">
        <v>391</v>
      </c>
      <c r="BA23" s="38"/>
      <c r="BC23" s="23">
        <f>BC24+BC25</f>
        <v>438</v>
      </c>
      <c r="BD23" s="38"/>
      <c r="BF23" s="23">
        <v>562</v>
      </c>
      <c r="BG23" s="38"/>
      <c r="BH23" s="38"/>
      <c r="BI23" s="23">
        <v>527</v>
      </c>
      <c r="BJ23" s="38"/>
      <c r="BK23" s="38"/>
      <c r="BL23" s="23">
        <v>486</v>
      </c>
      <c r="BM23" s="38"/>
      <c r="BO23" s="23">
        <v>495</v>
      </c>
      <c r="BP23" s="38"/>
      <c r="BQ23" s="38"/>
      <c r="BR23" s="23">
        <v>547</v>
      </c>
      <c r="BS23" s="38"/>
      <c r="BT23" s="38"/>
      <c r="BU23" s="23">
        <f>SUM(BU24:BU25)</f>
        <v>557</v>
      </c>
      <c r="BV23" s="38"/>
      <c r="BW23" s="38"/>
      <c r="BX23" s="23">
        <v>514</v>
      </c>
      <c r="BY23" s="38"/>
      <c r="BZ23" s="38"/>
      <c r="CA23" s="23">
        <v>447</v>
      </c>
      <c r="CB23" s="38"/>
      <c r="CD23" s="23">
        <f>CD24+CD25</f>
        <v>449</v>
      </c>
      <c r="CE23" s="38"/>
      <c r="CG23" s="23">
        <f>CG24+CG25</f>
        <v>373</v>
      </c>
      <c r="CH23" s="38"/>
      <c r="CI23" s="38"/>
      <c r="CJ23" s="23">
        <v>364</v>
      </c>
      <c r="CK23" s="38"/>
      <c r="CM23" s="23">
        <f>CM24+CM25</f>
        <v>279</v>
      </c>
      <c r="CN23" s="38"/>
      <c r="CP23" s="23">
        <v>271</v>
      </c>
      <c r="CQ23" s="38"/>
      <c r="CS23" s="23">
        <v>247</v>
      </c>
      <c r="CT23" s="38"/>
      <c r="CV23" s="23">
        <v>299</v>
      </c>
      <c r="CW23" s="38"/>
      <c r="CY23" s="23">
        <v>269</v>
      </c>
      <c r="CZ23" s="38"/>
    </row>
    <row r="24" spans="1:104" s="77" customFormat="1" ht="13.9" customHeight="1">
      <c r="B24" s="89"/>
      <c r="C24" s="77" t="s">
        <v>18</v>
      </c>
      <c r="D24" s="90"/>
      <c r="E24" s="91"/>
      <c r="F24" s="91"/>
      <c r="G24" s="90"/>
      <c r="J24" s="90"/>
      <c r="M24" s="90"/>
      <c r="N24" s="92"/>
      <c r="O24" s="92"/>
      <c r="P24" s="90"/>
      <c r="Q24" s="92"/>
      <c r="R24" s="92"/>
      <c r="S24" s="90">
        <f>S23-S25</f>
        <v>126</v>
      </c>
      <c r="T24" s="92"/>
      <c r="U24" s="92"/>
      <c r="V24" s="90">
        <f>V23-V25</f>
        <v>163</v>
      </c>
      <c r="W24" s="92"/>
      <c r="X24" s="92"/>
      <c r="Y24" s="90">
        <f>Y23-Y25</f>
        <v>162</v>
      </c>
      <c r="Z24" s="92"/>
      <c r="AA24" s="92"/>
      <c r="AB24" s="90">
        <f>AB23-AB25</f>
        <v>162</v>
      </c>
      <c r="AC24" s="92"/>
      <c r="AD24" s="92"/>
      <c r="AE24" s="90">
        <f>AE23-AE25</f>
        <v>148</v>
      </c>
      <c r="AF24" s="92"/>
      <c r="AG24" s="92"/>
      <c r="AH24" s="90">
        <v>162</v>
      </c>
      <c r="AI24" s="92"/>
      <c r="AJ24" s="92"/>
      <c r="AK24" s="90">
        <v>160</v>
      </c>
      <c r="AL24" s="92"/>
      <c r="AN24" s="90">
        <v>109</v>
      </c>
      <c r="AO24" s="92"/>
      <c r="AQ24" s="90">
        <f>+AQ23-AQ25</f>
        <v>93</v>
      </c>
      <c r="AR24" s="92"/>
      <c r="AT24" s="90">
        <f>+AT23-AT25</f>
        <v>122</v>
      </c>
      <c r="AU24" s="92"/>
      <c r="AW24" s="90">
        <v>109</v>
      </c>
      <c r="AX24" s="92"/>
      <c r="AZ24" s="90">
        <f>+AZ23-AZ25</f>
        <v>117</v>
      </c>
      <c r="BA24" s="92"/>
      <c r="BC24" s="90">
        <f>102+76</f>
        <v>178</v>
      </c>
      <c r="BD24" s="92"/>
      <c r="BF24" s="90">
        <f>+BF23-BF25</f>
        <v>313</v>
      </c>
      <c r="BG24" s="92"/>
      <c r="BH24" s="92"/>
      <c r="BI24" s="90">
        <f>+BI23-BI25</f>
        <v>292</v>
      </c>
      <c r="BJ24" s="92"/>
      <c r="BK24" s="92"/>
      <c r="BL24" s="90">
        <f>BL23-BL25</f>
        <v>202</v>
      </c>
      <c r="BM24" s="92"/>
      <c r="BO24" s="90">
        <v>189</v>
      </c>
      <c r="BP24" s="92"/>
      <c r="BQ24" s="92"/>
      <c r="BR24" s="90">
        <v>192</v>
      </c>
      <c r="BS24" s="92"/>
      <c r="BT24" s="92"/>
      <c r="BU24" s="90">
        <v>237</v>
      </c>
      <c r="BV24" s="92"/>
      <c r="BW24" s="92"/>
      <c r="BX24" s="90">
        <v>129</v>
      </c>
      <c r="BY24" s="92"/>
      <c r="BZ24" s="92"/>
      <c r="CA24" s="90">
        <v>81</v>
      </c>
      <c r="CB24" s="92"/>
      <c r="CD24" s="90">
        <v>99</v>
      </c>
      <c r="CE24" s="92"/>
      <c r="CG24" s="90">
        <v>97</v>
      </c>
      <c r="CH24" s="92"/>
      <c r="CI24" s="92"/>
      <c r="CJ24" s="90">
        <v>86</v>
      </c>
      <c r="CK24" s="92"/>
      <c r="CM24" s="90">
        <v>13</v>
      </c>
      <c r="CN24" s="92"/>
      <c r="CP24" s="90">
        <v>45</v>
      </c>
      <c r="CQ24" s="92"/>
      <c r="CS24" s="90">
        <v>61</v>
      </c>
      <c r="CT24" s="92"/>
      <c r="CV24" s="90">
        <v>73</v>
      </c>
      <c r="CW24" s="92"/>
      <c r="CY24" s="90">
        <v>52</v>
      </c>
      <c r="CZ24" s="92"/>
    </row>
    <row r="25" spans="1:104" s="48" customFormat="1" ht="15" customHeight="1">
      <c r="C25" s="59" t="s">
        <v>8</v>
      </c>
      <c r="D25" s="60">
        <v>203</v>
      </c>
      <c r="E25" s="56">
        <f>D25/D23</f>
        <v>0.60237388724035612</v>
      </c>
      <c r="F25" s="56"/>
      <c r="G25" s="60">
        <v>214</v>
      </c>
      <c r="H25" s="56">
        <f>G25/G23</f>
        <v>0.62209302325581395</v>
      </c>
      <c r="I25" s="56"/>
      <c r="J25" s="60">
        <v>175</v>
      </c>
      <c r="K25" s="56">
        <v>0.54179566563467496</v>
      </c>
      <c r="L25" s="56"/>
      <c r="M25" s="60">
        <v>199</v>
      </c>
      <c r="N25" s="56">
        <v>0.66112956810631229</v>
      </c>
      <c r="O25" s="56"/>
      <c r="P25" s="60">
        <v>229</v>
      </c>
      <c r="Q25" s="56">
        <v>0.57250000000000001</v>
      </c>
      <c r="R25" s="56"/>
      <c r="S25" s="60">
        <v>349</v>
      </c>
      <c r="T25" s="56">
        <v>0.73473684210526313</v>
      </c>
      <c r="U25" s="56"/>
      <c r="V25" s="60">
        <v>377</v>
      </c>
      <c r="W25" s="56">
        <f>V25/V23</f>
        <v>0.69814814814814818</v>
      </c>
      <c r="X25" s="56"/>
      <c r="Y25" s="60">
        <f>183+226</f>
        <v>409</v>
      </c>
      <c r="Z25" s="56">
        <f>Y25/Y23</f>
        <v>0.71628721541155871</v>
      </c>
      <c r="AA25" s="56"/>
      <c r="AB25" s="60">
        <f>174+189</f>
        <v>363</v>
      </c>
      <c r="AC25" s="56">
        <f>AB25/AB23</f>
        <v>0.69142857142857139</v>
      </c>
      <c r="AD25" s="56"/>
      <c r="AE25" s="60">
        <v>325</v>
      </c>
      <c r="AF25" s="56">
        <f>AE25/AE23</f>
        <v>0.68710359408033828</v>
      </c>
      <c r="AG25" s="56"/>
      <c r="AH25" s="60">
        <v>326</v>
      </c>
      <c r="AI25" s="56">
        <f>AH25/AH23</f>
        <v>0.66803278688524592</v>
      </c>
      <c r="AJ25" s="56"/>
      <c r="AK25" s="60">
        <v>287</v>
      </c>
      <c r="AL25" s="56">
        <f>AK25/AK23</f>
        <v>0.64205816554809847</v>
      </c>
      <c r="AN25" s="60">
        <v>308</v>
      </c>
      <c r="AO25" s="56">
        <f>AN25/AN23</f>
        <v>0.73860911270983209</v>
      </c>
      <c r="AQ25" s="60">
        <f>117+151</f>
        <v>268</v>
      </c>
      <c r="AR25" s="56">
        <f>AQ25/AQ23</f>
        <v>0.74238227146814406</v>
      </c>
      <c r="AT25" s="60">
        <v>246</v>
      </c>
      <c r="AU25" s="56">
        <f>AT25/AT23</f>
        <v>0.66847826086956519</v>
      </c>
      <c r="AW25" s="60">
        <f>131+165</f>
        <v>296</v>
      </c>
      <c r="AX25" s="56">
        <f>AW25/AW23</f>
        <v>0.73086419753086418</v>
      </c>
      <c r="AZ25" s="60">
        <v>274</v>
      </c>
      <c r="BA25" s="56">
        <f>AZ25/AZ23</f>
        <v>0.70076726342710993</v>
      </c>
      <c r="BC25" s="60">
        <f>117+143</f>
        <v>260</v>
      </c>
      <c r="BD25" s="56">
        <f>BC25/BC23</f>
        <v>0.59360730593607303</v>
      </c>
      <c r="BF25" s="60">
        <v>249</v>
      </c>
      <c r="BG25" s="56">
        <f>BF25/BF23</f>
        <v>0.44306049822064059</v>
      </c>
      <c r="BH25" s="56"/>
      <c r="BI25" s="60">
        <v>235</v>
      </c>
      <c r="BJ25" s="56">
        <f>BI25/BI23</f>
        <v>0.4459203036053131</v>
      </c>
      <c r="BK25" s="56"/>
      <c r="BL25" s="60">
        <v>284</v>
      </c>
      <c r="BM25" s="56">
        <f>BL25/BL23</f>
        <v>0.58436213991769548</v>
      </c>
      <c r="BO25" s="60">
        <v>306</v>
      </c>
      <c r="BP25" s="56">
        <f>BO25/BO23</f>
        <v>0.61818181818181817</v>
      </c>
      <c r="BQ25" s="56"/>
      <c r="BR25" s="60">
        <v>355</v>
      </c>
      <c r="BS25" s="56">
        <f>BR25/BR23</f>
        <v>0.64899451553930532</v>
      </c>
      <c r="BT25" s="56"/>
      <c r="BU25" s="60">
        <v>320</v>
      </c>
      <c r="BV25" s="56">
        <f>BU25/BU23</f>
        <v>0.57450628366247758</v>
      </c>
      <c r="BW25" s="56"/>
      <c r="BX25" s="60">
        <v>385</v>
      </c>
      <c r="BY25" s="56">
        <f>BX25/BX23</f>
        <v>0.74902723735408561</v>
      </c>
      <c r="BZ25" s="56"/>
      <c r="CA25" s="60">
        <v>366</v>
      </c>
      <c r="CB25" s="56">
        <f>CA25/CA23</f>
        <v>0.81879194630872487</v>
      </c>
      <c r="CD25" s="60">
        <v>350</v>
      </c>
      <c r="CE25" s="56">
        <f>CD25/CD23</f>
        <v>0.77951002227171495</v>
      </c>
      <c r="CG25" s="60">
        <v>276</v>
      </c>
      <c r="CH25" s="56">
        <f>CG25/CG23</f>
        <v>0.73994638069705099</v>
      </c>
      <c r="CI25" s="56"/>
      <c r="CJ25" s="60">
        <v>278</v>
      </c>
      <c r="CK25" s="56">
        <f>CJ25/CJ23</f>
        <v>0.76373626373626369</v>
      </c>
      <c r="CM25" s="60">
        <v>266</v>
      </c>
      <c r="CN25" s="56">
        <f>CM25/CM23</f>
        <v>0.95340501792114696</v>
      </c>
      <c r="CP25" s="60">
        <f>CP23-CP24</f>
        <v>226</v>
      </c>
      <c r="CQ25" s="56">
        <f>CP25/CP23</f>
        <v>0.83394833948339486</v>
      </c>
      <c r="CS25" s="60">
        <f>CS23-CS24</f>
        <v>186</v>
      </c>
      <c r="CT25" s="56">
        <f>CS25/CS23</f>
        <v>0.75303643724696356</v>
      </c>
      <c r="CV25" s="60">
        <f>CV23-CV24</f>
        <v>226</v>
      </c>
      <c r="CW25" s="56">
        <f>CV25/CV23</f>
        <v>0.7558528428093646</v>
      </c>
      <c r="CY25" s="60">
        <f>CY23-CY24</f>
        <v>217</v>
      </c>
      <c r="CZ25" s="56">
        <f>CY25/CY23</f>
        <v>0.80669144981412644</v>
      </c>
    </row>
    <row r="26" spans="1:104" s="29" customFormat="1" ht="15" customHeight="1">
      <c r="A26" s="28"/>
      <c r="B26" s="25" t="s">
        <v>45</v>
      </c>
      <c r="C26" s="25"/>
      <c r="D26" s="26">
        <f>D11+D14+D17+D20+D23</f>
        <v>20540</v>
      </c>
      <c r="E26" s="27"/>
      <c r="F26" s="27"/>
      <c r="G26" s="26">
        <f>G11+G14+G17+G20+G23</f>
        <v>20419</v>
      </c>
      <c r="H26" s="27"/>
      <c r="I26" s="27"/>
      <c r="J26" s="26">
        <v>20262</v>
      </c>
      <c r="K26" s="27"/>
      <c r="L26" s="27"/>
      <c r="M26" s="26">
        <v>19924</v>
      </c>
      <c r="N26" s="27"/>
      <c r="O26" s="27"/>
      <c r="P26" s="26">
        <v>19806</v>
      </c>
      <c r="Q26" s="27"/>
      <c r="R26" s="27"/>
      <c r="S26" s="26">
        <v>20100</v>
      </c>
      <c r="T26" s="27"/>
      <c r="U26" s="27"/>
      <c r="V26" s="26">
        <f>V11+V14+V17+V20+V23</f>
        <v>20717</v>
      </c>
      <c r="W26" s="27"/>
      <c r="X26" s="27"/>
      <c r="Y26" s="26">
        <f>Y11+Y14+Y17+Y20+Y23</f>
        <v>21035</v>
      </c>
      <c r="Z26" s="27"/>
      <c r="AA26" s="27"/>
      <c r="AB26" s="26">
        <f>AB11+AB14+AB17+AB20+AB23</f>
        <v>21503</v>
      </c>
      <c r="AC26" s="27"/>
      <c r="AD26" s="27"/>
      <c r="AE26" s="26">
        <f>AE11+AE14+AE17+AE20+AE23</f>
        <v>22087</v>
      </c>
      <c r="AF26" s="27"/>
      <c r="AG26" s="27"/>
      <c r="AH26" s="26">
        <f>AH11+AH14+AH17+AH20+AH23</f>
        <v>23060</v>
      </c>
      <c r="AI26" s="27"/>
      <c r="AJ26" s="27"/>
      <c r="AK26" s="26">
        <f>AK11+AK14+AK17+AK20+AK23</f>
        <v>22999</v>
      </c>
      <c r="AL26" s="27"/>
      <c r="AM26" s="28"/>
      <c r="AN26" s="26">
        <f>AN11+AN14+AN17+AN20+AN23</f>
        <v>22230</v>
      </c>
      <c r="AO26" s="27"/>
      <c r="AP26" s="28"/>
      <c r="AQ26" s="26">
        <f>+AQ11+AQ14+AQ17+AQ20+AQ23</f>
        <v>21354</v>
      </c>
      <c r="AR26" s="27"/>
      <c r="AS26" s="28"/>
      <c r="AT26" s="26">
        <f>+AT11+AT14+AT17+AT20+AT23</f>
        <v>20732</v>
      </c>
      <c r="AU26" s="27"/>
      <c r="AV26" s="28"/>
      <c r="AW26" s="26">
        <f>+AW11+AW14+AW17+AW20+AW23</f>
        <v>20440</v>
      </c>
      <c r="AX26" s="27"/>
      <c r="AY26" s="28"/>
      <c r="AZ26" s="26">
        <f>+AZ11+AZ14+AZ17+AZ20+AZ23</f>
        <v>21004</v>
      </c>
      <c r="BA26" s="27"/>
      <c r="BB26" s="28"/>
      <c r="BC26" s="26">
        <f>BC27+BC28</f>
        <v>21607</v>
      </c>
      <c r="BD26" s="27"/>
      <c r="BE26" s="28"/>
      <c r="BF26" s="26">
        <f>BF27+BF28</f>
        <v>22521</v>
      </c>
      <c r="BG26" s="27"/>
      <c r="BH26" s="27"/>
      <c r="BI26" s="26">
        <f>BI27+BI28</f>
        <v>23104</v>
      </c>
      <c r="BJ26" s="27"/>
      <c r="BK26" s="27"/>
      <c r="BL26" s="26">
        <v>24343</v>
      </c>
      <c r="BM26" s="27"/>
      <c r="BN26" s="28"/>
      <c r="BO26" s="26">
        <v>25553</v>
      </c>
      <c r="BP26" s="27"/>
      <c r="BQ26" s="27"/>
      <c r="BR26" s="26">
        <v>27659</v>
      </c>
      <c r="BS26" s="27"/>
      <c r="BT26" s="27"/>
      <c r="BU26" s="26">
        <f>SUM(BU11,BU14,BU17,BU20,BU23)</f>
        <v>28893</v>
      </c>
      <c r="BV26" s="27"/>
      <c r="BW26" s="27"/>
      <c r="BX26" s="26">
        <v>30034</v>
      </c>
      <c r="BY26" s="27"/>
      <c r="BZ26" s="27"/>
      <c r="CA26" s="26">
        <f>SUM(CA11,CA14,CA17,CA20,CA23)</f>
        <v>30671</v>
      </c>
      <c r="CB26" s="27"/>
      <c r="CC26" s="26"/>
      <c r="CD26" s="26">
        <f>CD27+CD28</f>
        <v>30406</v>
      </c>
      <c r="CE26" s="27"/>
      <c r="CF26" s="26"/>
      <c r="CG26" s="26">
        <f>CG23+CG20+CG17+CG14+CG11</f>
        <v>29621</v>
      </c>
      <c r="CH26" s="27"/>
      <c r="CI26" s="27"/>
      <c r="CJ26" s="26">
        <v>28294</v>
      </c>
      <c r="CK26" s="27"/>
      <c r="CL26" s="28"/>
      <c r="CM26" s="26">
        <f>CM27+CM28</f>
        <v>26846</v>
      </c>
      <c r="CN26" s="27"/>
      <c r="CO26" s="28"/>
      <c r="CP26" s="26">
        <f>CP27+CP28</f>
        <v>25808</v>
      </c>
      <c r="CQ26" s="27"/>
      <c r="CR26" s="28"/>
      <c r="CS26" s="26">
        <f>CS27+CS28</f>
        <v>25241</v>
      </c>
      <c r="CT26" s="27"/>
      <c r="CU26" s="28"/>
      <c r="CV26" s="26">
        <f>CV27+CV28</f>
        <v>25332</v>
      </c>
      <c r="CW26" s="27"/>
      <c r="CX26" s="28"/>
      <c r="CY26" s="26">
        <f>CY27+CY28</f>
        <v>25628</v>
      </c>
      <c r="CZ26" s="27"/>
    </row>
    <row r="27" spans="1:104" s="77" customFormat="1" ht="13.9" customHeight="1">
      <c r="A27" s="72"/>
      <c r="B27" s="73"/>
      <c r="C27" s="72" t="s">
        <v>18</v>
      </c>
      <c r="D27" s="74"/>
      <c r="E27" s="75"/>
      <c r="F27" s="75"/>
      <c r="G27" s="74"/>
      <c r="H27" s="72"/>
      <c r="I27" s="72"/>
      <c r="J27" s="74"/>
      <c r="K27" s="72"/>
      <c r="L27" s="72"/>
      <c r="M27" s="74"/>
      <c r="N27" s="76"/>
      <c r="O27" s="76"/>
      <c r="P27" s="74"/>
      <c r="Q27" s="76"/>
      <c r="R27" s="76"/>
      <c r="S27" s="74">
        <f>S26-S28</f>
        <v>18235</v>
      </c>
      <c r="T27" s="76"/>
      <c r="U27" s="76"/>
      <c r="V27" s="74">
        <f>V26-V28</f>
        <v>18803</v>
      </c>
      <c r="W27" s="76"/>
      <c r="X27" s="76"/>
      <c r="Y27" s="74">
        <f>Y26-Y28</f>
        <v>19064</v>
      </c>
      <c r="Z27" s="76"/>
      <c r="AA27" s="76"/>
      <c r="AB27" s="74">
        <f>AB26-AB28</f>
        <v>19605</v>
      </c>
      <c r="AC27" s="76"/>
      <c r="AD27" s="76"/>
      <c r="AE27" s="74">
        <f>AE26-AE28</f>
        <v>20254</v>
      </c>
      <c r="AF27" s="76"/>
      <c r="AG27" s="76"/>
      <c r="AH27" s="74">
        <f>AH26-AH28</f>
        <v>21232</v>
      </c>
      <c r="AI27" s="76"/>
      <c r="AJ27" s="76"/>
      <c r="AK27" s="74">
        <f>AK26-AK28</f>
        <v>21436</v>
      </c>
      <c r="AL27" s="76"/>
      <c r="AM27" s="72"/>
      <c r="AN27" s="74">
        <v>20682</v>
      </c>
      <c r="AO27" s="76"/>
      <c r="AP27" s="72"/>
      <c r="AQ27" s="74">
        <f>+AQ12+AQ15+AQ18+AQ21+AQ24</f>
        <v>20004</v>
      </c>
      <c r="AR27" s="76"/>
      <c r="AS27" s="72"/>
      <c r="AT27" s="74">
        <f>+AT12+AT15+AT18+AT21+AT24</f>
        <v>19433</v>
      </c>
      <c r="AU27" s="76"/>
      <c r="AV27" s="72"/>
      <c r="AW27" s="74">
        <f>+AW12+AW15+AW18+AW21+AW24</f>
        <v>19157</v>
      </c>
      <c r="AX27" s="76"/>
      <c r="AY27" s="72"/>
      <c r="AZ27" s="74">
        <f>+AZ12+AZ15+AZ18+AZ21+AZ24</f>
        <v>19679</v>
      </c>
      <c r="BA27" s="76"/>
      <c r="BB27" s="72"/>
      <c r="BC27" s="74">
        <f>+BC12+BC15+BC18+BC21+BC24</f>
        <v>20393</v>
      </c>
      <c r="BD27" s="76"/>
      <c r="BE27" s="72"/>
      <c r="BF27" s="74">
        <f>+BF12+BF15+BF18+BF21+BF24</f>
        <v>21394</v>
      </c>
      <c r="BG27" s="76"/>
      <c r="BH27" s="76"/>
      <c r="BI27" s="74">
        <f>+BI12+BI15+BI18+BI21+BI24</f>
        <v>21966</v>
      </c>
      <c r="BJ27" s="76"/>
      <c r="BK27" s="76"/>
      <c r="BL27" s="74">
        <v>23103</v>
      </c>
      <c r="BM27" s="76"/>
      <c r="BN27" s="72"/>
      <c r="BO27" s="74">
        <v>24209</v>
      </c>
      <c r="BP27" s="76"/>
      <c r="BQ27" s="76"/>
      <c r="BR27" s="74">
        <v>26178</v>
      </c>
      <c r="BS27" s="76"/>
      <c r="BT27" s="76"/>
      <c r="BU27" s="74">
        <f>SUM(BU12,BU15,BU18,BU21,BU24)</f>
        <v>27435</v>
      </c>
      <c r="BV27" s="76"/>
      <c r="BW27" s="76"/>
      <c r="BX27" s="74">
        <f>SUM(BX12,BX15,BX18,BX21,BX24)</f>
        <v>28202</v>
      </c>
      <c r="BY27" s="76"/>
      <c r="BZ27" s="76"/>
      <c r="CA27" s="74">
        <f>SUM(CA12,CA15,CA18,CA21,CA24)</f>
        <v>28872</v>
      </c>
      <c r="CB27" s="76"/>
      <c r="CC27" s="74"/>
      <c r="CD27" s="74">
        <f>CD12+CD15+CD18+CD21+CD24</f>
        <v>28590</v>
      </c>
      <c r="CE27" s="76"/>
      <c r="CF27" s="74"/>
      <c r="CG27" s="74">
        <f>CG24+CG21+CG18+CG15+CG12</f>
        <v>27929</v>
      </c>
      <c r="CH27" s="76"/>
      <c r="CI27" s="76"/>
      <c r="CJ27" s="74">
        <v>26713</v>
      </c>
      <c r="CK27" s="76"/>
      <c r="CL27" s="72"/>
      <c r="CM27" s="74">
        <f>CM12+CM15+CM18+CM21+CM24</f>
        <v>25274</v>
      </c>
      <c r="CN27" s="76"/>
      <c r="CO27" s="72"/>
      <c r="CP27" s="74">
        <f>CP12+CP15+CP18+CP21+CP24</f>
        <v>24461</v>
      </c>
      <c r="CQ27" s="76"/>
      <c r="CR27" s="72"/>
      <c r="CS27" s="74">
        <f>CS12+CS15+CS18+CS21+CS24</f>
        <v>23992</v>
      </c>
      <c r="CT27" s="76"/>
      <c r="CU27" s="72"/>
      <c r="CV27" s="74">
        <f>CV12+CV15+CV18+CV21+CV24</f>
        <v>24111</v>
      </c>
      <c r="CW27" s="76"/>
      <c r="CX27" s="72"/>
      <c r="CY27" s="74">
        <f>CY12+CY15+CY18+CY21+CY24</f>
        <v>24713</v>
      </c>
      <c r="CZ27" s="76"/>
    </row>
    <row r="28" spans="1:104" s="48" customFormat="1" ht="15" customHeight="1">
      <c r="A28" s="45"/>
      <c r="B28" s="45"/>
      <c r="C28" s="44" t="s">
        <v>8</v>
      </c>
      <c r="D28" s="46">
        <f>D13+D16+D19+D22+D25</f>
        <v>1588</v>
      </c>
      <c r="E28" s="47">
        <f>D28/D26</f>
        <v>7.7312560856864651E-2</v>
      </c>
      <c r="F28" s="47"/>
      <c r="G28" s="46">
        <f>G13+G16+G19+G22+G25</f>
        <v>1616</v>
      </c>
      <c r="H28" s="47">
        <f>G28/G26</f>
        <v>7.9141975610950585E-2</v>
      </c>
      <c r="I28" s="47"/>
      <c r="J28" s="46">
        <v>1586</v>
      </c>
      <c r="K28" s="47">
        <v>7.8274602704570137E-2</v>
      </c>
      <c r="L28" s="47"/>
      <c r="M28" s="46">
        <v>1655</v>
      </c>
      <c r="N28" s="47">
        <v>8.3065649467978314E-2</v>
      </c>
      <c r="O28" s="47"/>
      <c r="P28" s="46">
        <v>1734</v>
      </c>
      <c r="Q28" s="47">
        <v>8.754922750681611E-2</v>
      </c>
      <c r="R28" s="47"/>
      <c r="S28" s="46">
        <v>1865</v>
      </c>
      <c r="T28" s="47">
        <v>9.2786069651741299E-2</v>
      </c>
      <c r="U28" s="47"/>
      <c r="V28" s="46">
        <v>1914</v>
      </c>
      <c r="W28" s="47">
        <f>V28/V26</f>
        <v>9.2387894000096546E-2</v>
      </c>
      <c r="X28" s="47"/>
      <c r="Y28" s="46">
        <f>Y13+Y16+Y19+Y22+Y25</f>
        <v>1971</v>
      </c>
      <c r="Z28" s="47">
        <f>Y28/Y26</f>
        <v>9.3700974566199191E-2</v>
      </c>
      <c r="AA28" s="47"/>
      <c r="AB28" s="46">
        <f>AB13+AB16+AB19+AB22+AB25</f>
        <v>1898</v>
      </c>
      <c r="AC28" s="47">
        <f>AB28/AB26</f>
        <v>8.8266753476259133E-2</v>
      </c>
      <c r="AD28" s="47"/>
      <c r="AE28" s="46">
        <f>AE13+AE16+AE19+AE22+AE25</f>
        <v>1833</v>
      </c>
      <c r="AF28" s="47">
        <f>AE28/AE26</f>
        <v>8.2989994114184812E-2</v>
      </c>
      <c r="AG28" s="47"/>
      <c r="AH28" s="46">
        <f>AH13+AH16+AH19+AH22+AH25</f>
        <v>1828</v>
      </c>
      <c r="AI28" s="47">
        <f>AH28/AH26</f>
        <v>7.9271465741543798E-2</v>
      </c>
      <c r="AJ28" s="47"/>
      <c r="AK28" s="46">
        <f>AK13+AK16+AK19+AK22+AK25</f>
        <v>1563</v>
      </c>
      <c r="AL28" s="47">
        <f>AK28/AK26</f>
        <v>6.7959476498978211E-2</v>
      </c>
      <c r="AM28" s="45"/>
      <c r="AN28" s="46">
        <f>AN13+AN16+AN19+AN22+AN25</f>
        <v>1548</v>
      </c>
      <c r="AO28" s="47">
        <f>AN28/AN26</f>
        <v>6.9635627530364369E-2</v>
      </c>
      <c r="AP28" s="45"/>
      <c r="AQ28" s="46">
        <f>AQ13+AQ16+AQ19+AQ22+AQ25</f>
        <v>1350</v>
      </c>
      <c r="AR28" s="47">
        <f>AQ28/AQ26</f>
        <v>6.3220005619556055E-2</v>
      </c>
      <c r="AS28" s="45"/>
      <c r="AT28" s="46">
        <f>AT13+AT16+AT19+AT22+AT25</f>
        <v>1299</v>
      </c>
      <c r="AU28" s="47">
        <f>AT28/AT26</f>
        <v>6.2656762492764806E-2</v>
      </c>
      <c r="AV28" s="45"/>
      <c r="AW28" s="46">
        <f>AW13+AW16+AW19+AW22+AW25</f>
        <v>1283</v>
      </c>
      <c r="AX28" s="47">
        <f>AW28/AW26</f>
        <v>6.2769080234833657E-2</v>
      </c>
      <c r="AY28" s="45"/>
      <c r="AZ28" s="46">
        <f>+AZ13+AZ16+AZ19+AZ22+AZ25</f>
        <v>1325</v>
      </c>
      <c r="BA28" s="47">
        <f>AZ28/AZ26</f>
        <v>6.3083222243382212E-2</v>
      </c>
      <c r="BB28" s="45"/>
      <c r="BC28" s="46">
        <f>+BC13+BC16+BC19+BC22+BC25</f>
        <v>1214</v>
      </c>
      <c r="BD28" s="47">
        <f>BC28/BC26</f>
        <v>5.6185495441292171E-2</v>
      </c>
      <c r="BE28" s="45"/>
      <c r="BF28" s="46">
        <f>+BF13+BF16+BF19+BF22+BF25</f>
        <v>1127</v>
      </c>
      <c r="BG28" s="47">
        <f>BF28/BF26</f>
        <v>5.0042182851560764E-2</v>
      </c>
      <c r="BH28" s="47"/>
      <c r="BI28" s="46">
        <f>+BI13+BI16+BI19+BI22+BI25</f>
        <v>1138</v>
      </c>
      <c r="BJ28" s="47">
        <f>BI28/BI26</f>
        <v>4.9255540166204988E-2</v>
      </c>
      <c r="BK28" s="47"/>
      <c r="BL28" s="46">
        <v>1240</v>
      </c>
      <c r="BM28" s="47">
        <f>BL28/BL26</f>
        <v>5.0938668200303988E-2</v>
      </c>
      <c r="BN28" s="45"/>
      <c r="BO28" s="46">
        <v>1344</v>
      </c>
      <c r="BP28" s="47">
        <f>BO28/BO26</f>
        <v>5.2596564004226506E-2</v>
      </c>
      <c r="BQ28" s="47"/>
      <c r="BR28" s="46">
        <v>1481</v>
      </c>
      <c r="BS28" s="47">
        <f>BR28/BR26</f>
        <v>5.3544958241440399E-2</v>
      </c>
      <c r="BT28" s="47"/>
      <c r="BU28" s="46">
        <f>SUM(BU16,BU13,BU19,BU22,BU25)</f>
        <v>1458</v>
      </c>
      <c r="BV28" s="47">
        <f>BU28/BU26</f>
        <v>5.0462049631398609E-2</v>
      </c>
      <c r="BW28" s="47"/>
      <c r="BX28" s="46">
        <f>SUM(BX13,BX16,BX19,BX22,BX25)</f>
        <v>1832</v>
      </c>
      <c r="BY28" s="47">
        <f>BX28/BX26</f>
        <v>6.0997536125724179E-2</v>
      </c>
      <c r="BZ28" s="47"/>
      <c r="CA28" s="46">
        <f>SUM(CA13,CA16,CA19,CA22,CA25)</f>
        <v>1799</v>
      </c>
      <c r="CB28" s="47">
        <f>CA28/CA26</f>
        <v>5.8654755306315413E-2</v>
      </c>
      <c r="CC28" s="46"/>
      <c r="CD28" s="46">
        <f>CD13+CD16+CD19+CD22+CD25</f>
        <v>1816</v>
      </c>
      <c r="CE28" s="47">
        <f>CD28/CD26</f>
        <v>5.9725054265605475E-2</v>
      </c>
      <c r="CF28" s="46"/>
      <c r="CG28" s="46">
        <f>CG25+CG22+CG19+CG16+CG13</f>
        <v>1692</v>
      </c>
      <c r="CH28" s="47">
        <f>CG28/CG26</f>
        <v>5.7121636676682082E-2</v>
      </c>
      <c r="CI28" s="47"/>
      <c r="CJ28" s="46">
        <v>1581</v>
      </c>
      <c r="CK28" s="47">
        <f>CJ28/CJ26</f>
        <v>5.5877571216512337E-2</v>
      </c>
      <c r="CL28" s="45"/>
      <c r="CM28" s="46">
        <f>CM13+CM16+CM19+CM22+CM25</f>
        <v>1572</v>
      </c>
      <c r="CN28" s="47">
        <f>CM28/CM26</f>
        <v>5.8556209491171872E-2</v>
      </c>
      <c r="CO28" s="45"/>
      <c r="CP28" s="46">
        <f>CP13+CP16+CP19+CP22+CP25</f>
        <v>1347</v>
      </c>
      <c r="CQ28" s="47">
        <f>CP28/CP26</f>
        <v>5.2193118412895229E-2</v>
      </c>
      <c r="CR28" s="45"/>
      <c r="CS28" s="46">
        <f>CS13+CS16+CS19+CS22+CS25</f>
        <v>1249</v>
      </c>
      <c r="CT28" s="47">
        <f>CS28/CS26</f>
        <v>4.9482984033913081E-2</v>
      </c>
      <c r="CU28" s="45"/>
      <c r="CV28" s="46">
        <f>CV13+CV16+CV19+CV22+CV25</f>
        <v>1221</v>
      </c>
      <c r="CW28" s="47">
        <f>CV28/CV26</f>
        <v>4.8199905258171485E-2</v>
      </c>
      <c r="CX28" s="45"/>
      <c r="CY28" s="46">
        <f>CY13+CY16+CY19+CY22+CY25</f>
        <v>915</v>
      </c>
      <c r="CZ28" s="47">
        <f>CY28/CY26</f>
        <v>3.5703137193694397E-2</v>
      </c>
    </row>
    <row r="29" spans="1:104" s="29" customFormat="1" ht="15" customHeight="1">
      <c r="A29" s="19" t="s">
        <v>33</v>
      </c>
      <c r="B29" s="19"/>
      <c r="C29" s="19"/>
      <c r="D29" s="23">
        <v>315</v>
      </c>
      <c r="E29" s="38"/>
      <c r="F29" s="38"/>
      <c r="G29" s="23">
        <v>338</v>
      </c>
      <c r="H29" s="38"/>
      <c r="I29" s="38"/>
      <c r="J29" s="23">
        <v>367</v>
      </c>
      <c r="K29" s="38"/>
      <c r="L29" s="38"/>
      <c r="M29" s="23">
        <v>388</v>
      </c>
      <c r="N29" s="38"/>
      <c r="O29" s="38"/>
      <c r="P29" s="23">
        <v>402</v>
      </c>
      <c r="Q29" s="38"/>
      <c r="R29" s="38"/>
      <c r="S29" s="23">
        <v>403</v>
      </c>
      <c r="T29" s="38"/>
      <c r="U29" s="38"/>
      <c r="V29" s="23">
        <v>407</v>
      </c>
      <c r="W29" s="38"/>
      <c r="X29" s="38"/>
      <c r="Y29" s="23">
        <v>392</v>
      </c>
      <c r="Z29" s="38"/>
      <c r="AA29" s="38"/>
      <c r="AB29" s="23">
        <v>398</v>
      </c>
      <c r="AC29" s="38"/>
      <c r="AD29" s="38"/>
      <c r="AE29" s="23">
        <v>394</v>
      </c>
      <c r="AF29" s="38"/>
      <c r="AG29" s="38"/>
      <c r="AH29" s="23">
        <v>400</v>
      </c>
      <c r="AI29" s="38"/>
      <c r="AJ29" s="38"/>
      <c r="AK29" s="23">
        <v>400</v>
      </c>
      <c r="AL29" s="38"/>
      <c r="AN29" s="23">
        <v>409</v>
      </c>
      <c r="AO29" s="38"/>
      <c r="AQ29" s="23">
        <v>408</v>
      </c>
      <c r="AR29" s="38"/>
      <c r="AT29" s="23">
        <v>431</v>
      </c>
      <c r="AU29" s="38"/>
      <c r="AW29" s="23">
        <f>AW30+AW31</f>
        <v>439</v>
      </c>
      <c r="AX29" s="38"/>
      <c r="AZ29" s="23">
        <v>492</v>
      </c>
      <c r="BA29" s="38"/>
      <c r="BC29" s="23">
        <f>BC30+BC31</f>
        <v>531</v>
      </c>
      <c r="BD29" s="38"/>
      <c r="BF29" s="23">
        <v>564</v>
      </c>
      <c r="BG29" s="38"/>
      <c r="BH29" s="38"/>
      <c r="BI29" s="23">
        <v>587</v>
      </c>
      <c r="BJ29" s="38"/>
      <c r="BK29" s="38"/>
      <c r="BL29" s="23">
        <v>587</v>
      </c>
      <c r="BM29" s="38"/>
      <c r="BO29" s="23">
        <v>588</v>
      </c>
      <c r="BP29" s="38"/>
      <c r="BQ29" s="38"/>
      <c r="BR29" s="40">
        <v>586</v>
      </c>
      <c r="BU29" s="40">
        <v>592</v>
      </c>
      <c r="BX29" s="40">
        <v>584</v>
      </c>
      <c r="CA29" s="40">
        <v>586</v>
      </c>
      <c r="CD29" s="23">
        <f>CD30+CD31</f>
        <v>596</v>
      </c>
      <c r="CE29" s="24"/>
      <c r="CG29" s="23">
        <f>CG30+CG31</f>
        <v>597</v>
      </c>
      <c r="CH29" s="24"/>
      <c r="CI29" s="24"/>
      <c r="CJ29" s="23">
        <v>599</v>
      </c>
      <c r="CK29" s="24"/>
      <c r="CM29" s="23">
        <f>CM30+CM31</f>
        <v>627</v>
      </c>
      <c r="CN29" s="24"/>
      <c r="CP29" s="23">
        <v>636</v>
      </c>
      <c r="CQ29" s="24"/>
      <c r="CS29" s="23">
        <v>634</v>
      </c>
      <c r="CT29" s="24"/>
      <c r="CV29" s="23">
        <v>635</v>
      </c>
      <c r="CW29" s="24"/>
      <c r="CY29" s="23">
        <v>634</v>
      </c>
      <c r="CZ29" s="24"/>
    </row>
    <row r="30" spans="1:104" s="77" customFormat="1" ht="13.9" customHeight="1">
      <c r="B30" s="89"/>
      <c r="C30" s="77" t="s">
        <v>18</v>
      </c>
      <c r="D30" s="90"/>
      <c r="E30" s="91"/>
      <c r="F30" s="91"/>
      <c r="G30" s="90"/>
      <c r="J30" s="90"/>
      <c r="M30" s="90"/>
      <c r="N30" s="92"/>
      <c r="O30" s="92"/>
      <c r="P30" s="90"/>
      <c r="Q30" s="92"/>
      <c r="R30" s="92"/>
      <c r="S30" s="90">
        <f>S29-S31</f>
        <v>400</v>
      </c>
      <c r="T30" s="92"/>
      <c r="U30" s="92"/>
      <c r="V30" s="90">
        <f>V29-V31</f>
        <v>399</v>
      </c>
      <c r="W30" s="92"/>
      <c r="X30" s="92"/>
      <c r="Y30" s="90">
        <f>Y29-Y31</f>
        <v>390</v>
      </c>
      <c r="Z30" s="92"/>
      <c r="AA30" s="92"/>
      <c r="AB30" s="90">
        <f>AB29-AB31</f>
        <v>392</v>
      </c>
      <c r="AC30" s="92"/>
      <c r="AD30" s="92"/>
      <c r="AE30" s="90">
        <f>AE29-AE31</f>
        <v>393</v>
      </c>
      <c r="AF30" s="92"/>
      <c r="AG30" s="92"/>
      <c r="AH30" s="90">
        <v>397</v>
      </c>
      <c r="AI30" s="92"/>
      <c r="AJ30" s="92"/>
      <c r="AK30" s="90">
        <v>398</v>
      </c>
      <c r="AL30" s="92"/>
      <c r="AN30" s="90">
        <f>+AN29-AN31</f>
        <v>406</v>
      </c>
      <c r="AO30" s="92"/>
      <c r="AQ30" s="90">
        <f>+AQ29-AQ31</f>
        <v>407</v>
      </c>
      <c r="AR30" s="92"/>
      <c r="AT30" s="90">
        <f>+AT29-AT31</f>
        <v>428</v>
      </c>
      <c r="AU30" s="92"/>
      <c r="AW30" s="90">
        <v>436</v>
      </c>
      <c r="AX30" s="92"/>
      <c r="AZ30" s="90">
        <f>+AZ29-AZ31</f>
        <v>483</v>
      </c>
      <c r="BA30" s="92"/>
      <c r="BC30" s="90">
        <f>128+397</f>
        <v>525</v>
      </c>
      <c r="BD30" s="92"/>
      <c r="BF30" s="90">
        <f>+BF29-BF31</f>
        <v>563</v>
      </c>
      <c r="BG30" s="92"/>
      <c r="BH30" s="92"/>
      <c r="BI30" s="90">
        <f>+BI29-BI31</f>
        <v>579</v>
      </c>
      <c r="BJ30" s="92"/>
      <c r="BK30" s="92"/>
      <c r="BL30" s="90">
        <v>585</v>
      </c>
      <c r="BM30" s="92"/>
      <c r="BO30" s="90">
        <v>583</v>
      </c>
      <c r="BP30" s="92"/>
      <c r="BQ30" s="92"/>
      <c r="BR30" s="93">
        <v>582</v>
      </c>
      <c r="BU30" s="93">
        <v>586</v>
      </c>
      <c r="BX30" s="93">
        <v>579</v>
      </c>
      <c r="CA30" s="93">
        <v>581</v>
      </c>
      <c r="CD30" s="90">
        <v>593</v>
      </c>
      <c r="CG30" s="90">
        <v>596</v>
      </c>
      <c r="CJ30" s="90">
        <v>596</v>
      </c>
      <c r="CM30" s="90">
        <v>620</v>
      </c>
      <c r="CP30" s="90">
        <v>632</v>
      </c>
      <c r="CS30" s="90">
        <v>630</v>
      </c>
      <c r="CV30" s="90">
        <v>629</v>
      </c>
      <c r="CY30" s="90">
        <v>626</v>
      </c>
    </row>
    <row r="31" spans="1:104" s="48" customFormat="1" ht="15" customHeight="1">
      <c r="C31" s="59" t="s">
        <v>8</v>
      </c>
      <c r="D31" s="60">
        <v>3</v>
      </c>
      <c r="E31" s="56">
        <f>D31/D29</f>
        <v>9.5238095238095247E-3</v>
      </c>
      <c r="F31" s="56"/>
      <c r="G31" s="60">
        <v>3</v>
      </c>
      <c r="H31" s="56">
        <f>G31/G29</f>
        <v>8.8757396449704144E-3</v>
      </c>
      <c r="I31" s="56"/>
      <c r="J31" s="60">
        <v>1</v>
      </c>
      <c r="K31" s="56">
        <v>2.7247956403269754E-3</v>
      </c>
      <c r="L31" s="56"/>
      <c r="M31" s="60">
        <v>5</v>
      </c>
      <c r="N31" s="56">
        <v>1.2886597938144329E-2</v>
      </c>
      <c r="O31" s="56"/>
      <c r="P31" s="60">
        <v>4</v>
      </c>
      <c r="Q31" s="56">
        <v>9.9502487562189053E-3</v>
      </c>
      <c r="R31" s="56"/>
      <c r="S31" s="60">
        <v>3</v>
      </c>
      <c r="T31" s="56">
        <v>7.4441687344913151E-3</v>
      </c>
      <c r="U31" s="56"/>
      <c r="V31" s="60">
        <v>8</v>
      </c>
      <c r="W31" s="56">
        <f>V31/V29</f>
        <v>1.9656019656019656E-2</v>
      </c>
      <c r="X31" s="56"/>
      <c r="Y31" s="60">
        <v>2</v>
      </c>
      <c r="Z31" s="56">
        <f>Y31/Y29</f>
        <v>5.1020408163265302E-3</v>
      </c>
      <c r="AA31" s="56"/>
      <c r="AB31" s="60">
        <v>6</v>
      </c>
      <c r="AC31" s="56">
        <f>AB31/AB29</f>
        <v>1.507537688442211E-2</v>
      </c>
      <c r="AD31" s="56"/>
      <c r="AE31" s="60">
        <v>1</v>
      </c>
      <c r="AF31" s="56">
        <f>AE31/AE29</f>
        <v>2.5380710659898475E-3</v>
      </c>
      <c r="AG31" s="56"/>
      <c r="AH31" s="60">
        <v>3</v>
      </c>
      <c r="AI31" s="56">
        <f>AH31/AH29</f>
        <v>7.4999999999999997E-3</v>
      </c>
      <c r="AJ31" s="56"/>
      <c r="AK31" s="60">
        <v>2</v>
      </c>
      <c r="AL31" s="56">
        <f>AK31/AK29</f>
        <v>5.0000000000000001E-3</v>
      </c>
      <c r="AN31" s="60">
        <v>3</v>
      </c>
      <c r="AO31" s="56">
        <f>AN31/AN29</f>
        <v>7.3349633251833741E-3</v>
      </c>
      <c r="AQ31" s="60">
        <v>1</v>
      </c>
      <c r="AR31" s="56">
        <f>AQ31/AQ29</f>
        <v>2.4509803921568627E-3</v>
      </c>
      <c r="AT31" s="60">
        <v>3</v>
      </c>
      <c r="AU31" s="56">
        <f>AT31/AT29</f>
        <v>6.9605568445475635E-3</v>
      </c>
      <c r="AW31" s="60">
        <v>3</v>
      </c>
      <c r="AX31" s="56">
        <f>AW31/AW29</f>
        <v>6.8337129840546698E-3</v>
      </c>
      <c r="AZ31" s="60">
        <v>9</v>
      </c>
      <c r="BA31" s="56">
        <f>AZ31/AZ29</f>
        <v>1.8292682926829267E-2</v>
      </c>
      <c r="BC31" s="60">
        <v>6</v>
      </c>
      <c r="BD31" s="56">
        <f>BC31/BC29</f>
        <v>1.1299435028248588E-2</v>
      </c>
      <c r="BF31" s="60">
        <v>1</v>
      </c>
      <c r="BG31" s="56">
        <f>BF31/BF29</f>
        <v>1.7730496453900709E-3</v>
      </c>
      <c r="BH31" s="56"/>
      <c r="BI31" s="60">
        <v>8</v>
      </c>
      <c r="BJ31" s="56">
        <f>BI31/BI29</f>
        <v>1.3628620102214651E-2</v>
      </c>
      <c r="BK31" s="56"/>
      <c r="BL31" s="60">
        <v>2</v>
      </c>
      <c r="BM31" s="56">
        <f>BL31/BL29</f>
        <v>3.4071550255536627E-3</v>
      </c>
      <c r="BO31" s="60">
        <v>5</v>
      </c>
      <c r="BP31" s="56">
        <f>BO31/BO29</f>
        <v>8.5034013605442185E-3</v>
      </c>
      <c r="BQ31" s="56"/>
      <c r="BR31" s="63">
        <v>4</v>
      </c>
      <c r="BS31" s="54">
        <f>BR31/BR29</f>
        <v>6.8259385665529011E-3</v>
      </c>
      <c r="BT31" s="54"/>
      <c r="BU31" s="63">
        <v>6</v>
      </c>
      <c r="BV31" s="54">
        <f>BU31/BU29</f>
        <v>1.0135135135135136E-2</v>
      </c>
      <c r="BW31" s="54"/>
      <c r="BX31" s="63">
        <v>5</v>
      </c>
      <c r="BY31" s="54">
        <f>BX31/BX29</f>
        <v>8.5616438356164379E-3</v>
      </c>
      <c r="BZ31" s="54"/>
      <c r="CA31" s="63">
        <v>5</v>
      </c>
      <c r="CB31" s="54">
        <f>CA31/CA29</f>
        <v>8.5324232081911266E-3</v>
      </c>
      <c r="CD31" s="60">
        <v>3</v>
      </c>
      <c r="CE31" s="56">
        <f>CD31/CD29</f>
        <v>5.0335570469798654E-3</v>
      </c>
      <c r="CG31" s="60">
        <v>1</v>
      </c>
      <c r="CH31" s="56">
        <f>CG31/CG29</f>
        <v>1.6750418760469012E-3</v>
      </c>
      <c r="CI31" s="56"/>
      <c r="CJ31" s="60">
        <v>3</v>
      </c>
      <c r="CK31" s="56">
        <f>CJ31/CJ29</f>
        <v>5.008347245409015E-3</v>
      </c>
      <c r="CM31" s="60">
        <v>7</v>
      </c>
      <c r="CN31" s="56">
        <f>CM31/CM29</f>
        <v>1.1164274322169059E-2</v>
      </c>
      <c r="CP31" s="60">
        <v>4</v>
      </c>
      <c r="CQ31" s="56">
        <f>CP31/CP29</f>
        <v>6.2893081761006293E-3</v>
      </c>
      <c r="CS31" s="60">
        <v>4</v>
      </c>
      <c r="CT31" s="56">
        <f>CS31/CS29</f>
        <v>6.3091482649842269E-3</v>
      </c>
      <c r="CV31" s="60">
        <v>6</v>
      </c>
      <c r="CW31" s="56">
        <f>CV31/CV29</f>
        <v>9.4488188976377951E-3</v>
      </c>
      <c r="CY31" s="60">
        <v>8</v>
      </c>
      <c r="CZ31" s="56">
        <f>CY31/CY29</f>
        <v>1.2618296529968454E-2</v>
      </c>
    </row>
    <row r="32" spans="1:104" s="29" customFormat="1" ht="15" customHeight="1">
      <c r="A32" s="41" t="s">
        <v>44</v>
      </c>
      <c r="B32" s="28"/>
      <c r="C32" s="25"/>
      <c r="D32" s="26">
        <v>4395</v>
      </c>
      <c r="E32" s="27"/>
      <c r="F32" s="27"/>
      <c r="G32" s="26">
        <v>4506</v>
      </c>
      <c r="H32" s="27"/>
      <c r="I32" s="27"/>
      <c r="J32" s="26">
        <v>4483</v>
      </c>
      <c r="K32" s="27"/>
      <c r="L32" s="27"/>
      <c r="M32" s="26">
        <v>4416</v>
      </c>
      <c r="N32" s="27"/>
      <c r="O32" s="27"/>
      <c r="P32" s="26">
        <v>4223</v>
      </c>
      <c r="Q32" s="27"/>
      <c r="R32" s="27"/>
      <c r="S32" s="26">
        <v>4396</v>
      </c>
      <c r="T32" s="27"/>
      <c r="U32" s="27"/>
      <c r="V32" s="26">
        <v>4260</v>
      </c>
      <c r="W32" s="27"/>
      <c r="X32" s="27"/>
      <c r="Y32" s="26">
        <v>4158</v>
      </c>
      <c r="Z32" s="27"/>
      <c r="AA32" s="27"/>
      <c r="AB32" s="26">
        <v>4209</v>
      </c>
      <c r="AC32" s="27"/>
      <c r="AD32" s="27"/>
      <c r="AE32" s="26">
        <v>4364</v>
      </c>
      <c r="AF32" s="27"/>
      <c r="AG32" s="27"/>
      <c r="AH32" s="26">
        <v>4363</v>
      </c>
      <c r="AI32" s="27"/>
      <c r="AJ32" s="27"/>
      <c r="AK32" s="26">
        <v>4499</v>
      </c>
      <c r="AL32" s="27"/>
      <c r="AM32" s="28"/>
      <c r="AN32" s="26">
        <v>4741</v>
      </c>
      <c r="AO32" s="27"/>
      <c r="AP32" s="28"/>
      <c r="AQ32" s="26">
        <v>4618</v>
      </c>
      <c r="AR32" s="27"/>
      <c r="AS32" s="28"/>
      <c r="AT32" s="26">
        <v>4578</v>
      </c>
      <c r="AU32" s="27"/>
      <c r="AV32" s="28"/>
      <c r="AW32" s="26">
        <f>AW33+AW34</f>
        <v>4583</v>
      </c>
      <c r="AX32" s="27"/>
      <c r="AY32" s="28"/>
      <c r="AZ32" s="26">
        <v>4664</v>
      </c>
      <c r="BA32" s="27"/>
      <c r="BB32" s="28"/>
      <c r="BC32" s="26">
        <f>BC33+BC34</f>
        <v>4718</v>
      </c>
      <c r="BD32" s="27"/>
      <c r="BE32" s="28"/>
      <c r="BF32" s="26">
        <v>4860</v>
      </c>
      <c r="BG32" s="27"/>
      <c r="BH32" s="27"/>
      <c r="BI32" s="26">
        <v>4991</v>
      </c>
      <c r="BJ32" s="27"/>
      <c r="BK32" s="27"/>
      <c r="BL32" s="26">
        <v>4681</v>
      </c>
      <c r="BM32" s="27"/>
      <c r="BN32" s="28"/>
      <c r="BO32" s="26">
        <v>4607</v>
      </c>
      <c r="BP32" s="27"/>
      <c r="BQ32" s="27"/>
      <c r="BR32" s="26">
        <v>4710</v>
      </c>
      <c r="BS32" s="28"/>
      <c r="BT32" s="28"/>
      <c r="BU32" s="26">
        <v>4950</v>
      </c>
      <c r="BV32" s="28"/>
      <c r="BW32" s="28"/>
      <c r="BX32" s="26">
        <v>5096</v>
      </c>
      <c r="BY32" s="28"/>
      <c r="BZ32" s="28"/>
      <c r="CA32" s="26">
        <v>5096</v>
      </c>
      <c r="CB32" s="28"/>
      <c r="CC32" s="26"/>
      <c r="CD32" s="26">
        <f>CD33+CD34</f>
        <v>4991</v>
      </c>
      <c r="CE32" s="28"/>
      <c r="CF32" s="26"/>
      <c r="CG32" s="26">
        <f>CG33+CG34</f>
        <v>4774</v>
      </c>
      <c r="CH32" s="28"/>
      <c r="CI32" s="28"/>
      <c r="CJ32" s="26">
        <v>4498</v>
      </c>
      <c r="CK32" s="28"/>
      <c r="CL32" s="28"/>
      <c r="CM32" s="26">
        <f>CM33+CM34</f>
        <v>4352</v>
      </c>
      <c r="CN32" s="28"/>
      <c r="CO32" s="28"/>
      <c r="CP32" s="26">
        <v>4264</v>
      </c>
      <c r="CQ32" s="28"/>
      <c r="CR32" s="28"/>
      <c r="CS32" s="26">
        <v>4094</v>
      </c>
      <c r="CT32" s="28"/>
      <c r="CU32" s="28"/>
      <c r="CV32" s="26">
        <v>4210</v>
      </c>
      <c r="CW32" s="28"/>
      <c r="CX32" s="28"/>
      <c r="CY32" s="26">
        <v>4170</v>
      </c>
      <c r="CZ32" s="28"/>
    </row>
    <row r="33" spans="1:105" s="77" customFormat="1" ht="13.9" customHeight="1">
      <c r="A33" s="72"/>
      <c r="B33" s="73"/>
      <c r="C33" s="72" t="s">
        <v>18</v>
      </c>
      <c r="D33" s="74">
        <f>D32-D34</f>
        <v>2399</v>
      </c>
      <c r="E33" s="75"/>
      <c r="F33" s="75"/>
      <c r="G33" s="74">
        <f>G32-G34</f>
        <v>2495</v>
      </c>
      <c r="H33" s="74"/>
      <c r="I33" s="72"/>
      <c r="J33" s="74">
        <f>J32-J34</f>
        <v>2651</v>
      </c>
      <c r="K33" s="72"/>
      <c r="L33" s="72"/>
      <c r="M33" s="74">
        <f>M32-M34</f>
        <v>2579</v>
      </c>
      <c r="N33" s="76"/>
      <c r="O33" s="76"/>
      <c r="P33" s="74">
        <f>P32-P34</f>
        <v>2440</v>
      </c>
      <c r="Q33" s="76"/>
      <c r="R33" s="76"/>
      <c r="S33" s="74">
        <f>S32-S34</f>
        <v>2438</v>
      </c>
      <c r="T33" s="76"/>
      <c r="U33" s="76"/>
      <c r="V33" s="74">
        <f>V32-V34</f>
        <v>2386</v>
      </c>
      <c r="W33" s="76"/>
      <c r="X33" s="76"/>
      <c r="Y33" s="74">
        <f>Y32-Y34</f>
        <v>2270</v>
      </c>
      <c r="Z33" s="76"/>
      <c r="AA33" s="76"/>
      <c r="AB33" s="74">
        <f>AB32-AB34</f>
        <v>2310</v>
      </c>
      <c r="AC33" s="76"/>
      <c r="AD33" s="76"/>
      <c r="AE33" s="74">
        <f>AE32-AE34</f>
        <v>2362</v>
      </c>
      <c r="AF33" s="76"/>
      <c r="AG33" s="76"/>
      <c r="AH33" s="74">
        <v>2335</v>
      </c>
      <c r="AI33" s="76"/>
      <c r="AJ33" s="76"/>
      <c r="AK33" s="74">
        <v>2506</v>
      </c>
      <c r="AL33" s="76"/>
      <c r="AM33" s="72"/>
      <c r="AN33" s="74">
        <f>+AN32-AN34</f>
        <v>2695</v>
      </c>
      <c r="AO33" s="76"/>
      <c r="AP33" s="72"/>
      <c r="AQ33" s="74">
        <f>+AQ32-AQ34</f>
        <v>2683</v>
      </c>
      <c r="AR33" s="76"/>
      <c r="AS33" s="72"/>
      <c r="AT33" s="74">
        <f>+AT32-AT34</f>
        <v>2604</v>
      </c>
      <c r="AU33" s="76"/>
      <c r="AV33" s="72"/>
      <c r="AW33" s="74">
        <f>1551+1036</f>
        <v>2587</v>
      </c>
      <c r="AX33" s="76"/>
      <c r="AY33" s="72"/>
      <c r="AZ33" s="74">
        <f>+AZ32-AZ34</f>
        <v>2600</v>
      </c>
      <c r="BA33" s="76"/>
      <c r="BB33" s="72"/>
      <c r="BC33" s="74">
        <f>1573+1011</f>
        <v>2584</v>
      </c>
      <c r="BD33" s="76"/>
      <c r="BE33" s="72"/>
      <c r="BF33" s="74">
        <f>+BF32-BF34</f>
        <v>2781</v>
      </c>
      <c r="BG33" s="76"/>
      <c r="BH33" s="76"/>
      <c r="BI33" s="74">
        <f>+BI32-BI34</f>
        <v>2766</v>
      </c>
      <c r="BJ33" s="76"/>
      <c r="BK33" s="76"/>
      <c r="BL33" s="74">
        <v>2506</v>
      </c>
      <c r="BM33" s="76"/>
      <c r="BN33" s="72"/>
      <c r="BO33" s="74">
        <v>2504</v>
      </c>
      <c r="BP33" s="76"/>
      <c r="BQ33" s="76"/>
      <c r="BR33" s="74">
        <v>2650</v>
      </c>
      <c r="BS33" s="72"/>
      <c r="BT33" s="72"/>
      <c r="BU33" s="74">
        <v>2850</v>
      </c>
      <c r="BV33" s="72"/>
      <c r="BW33" s="72"/>
      <c r="BX33" s="74">
        <v>2920</v>
      </c>
      <c r="BY33" s="72"/>
      <c r="BZ33" s="72"/>
      <c r="CA33" s="74">
        <v>2848</v>
      </c>
      <c r="CB33" s="72"/>
      <c r="CC33" s="74"/>
      <c r="CD33" s="74">
        <v>2833</v>
      </c>
      <c r="CE33" s="72"/>
      <c r="CF33" s="74"/>
      <c r="CG33" s="74">
        <v>2688</v>
      </c>
      <c r="CH33" s="72"/>
      <c r="CI33" s="72"/>
      <c r="CJ33" s="74">
        <v>2489</v>
      </c>
      <c r="CK33" s="72"/>
      <c r="CL33" s="72"/>
      <c r="CM33" s="74">
        <v>2411</v>
      </c>
      <c r="CN33" s="72"/>
      <c r="CO33" s="72"/>
      <c r="CP33" s="74">
        <v>2460</v>
      </c>
      <c r="CQ33" s="72"/>
      <c r="CR33" s="72"/>
      <c r="CS33" s="74">
        <v>2399</v>
      </c>
      <c r="CT33" s="72"/>
      <c r="CU33" s="72"/>
      <c r="CV33" s="74">
        <v>2569</v>
      </c>
      <c r="CW33" s="72"/>
      <c r="CX33" s="72"/>
      <c r="CY33" s="74">
        <v>3185</v>
      </c>
      <c r="CZ33" s="72"/>
    </row>
    <row r="34" spans="1:105" s="48" customFormat="1" ht="15" customHeight="1">
      <c r="A34" s="64"/>
      <c r="B34" s="64"/>
      <c r="C34" s="65" t="s">
        <v>8</v>
      </c>
      <c r="D34" s="66">
        <v>1996</v>
      </c>
      <c r="E34" s="67">
        <f>D34/D32</f>
        <v>0.45415244596131971</v>
      </c>
      <c r="F34" s="67"/>
      <c r="G34" s="66">
        <v>2011</v>
      </c>
      <c r="H34" s="67">
        <f>G34/G32</f>
        <v>0.44629383044829118</v>
      </c>
      <c r="I34" s="67"/>
      <c r="J34" s="66">
        <v>1832</v>
      </c>
      <c r="K34" s="67">
        <v>0.40865491858130715</v>
      </c>
      <c r="L34" s="67"/>
      <c r="M34" s="66">
        <v>1837</v>
      </c>
      <c r="N34" s="67">
        <v>0.41598731884057971</v>
      </c>
      <c r="O34" s="67"/>
      <c r="P34" s="66">
        <v>1783</v>
      </c>
      <c r="Q34" s="67">
        <v>0.42221169784513379</v>
      </c>
      <c r="R34" s="67"/>
      <c r="S34" s="66">
        <v>1958</v>
      </c>
      <c r="T34" s="67">
        <v>0.44540491355777978</v>
      </c>
      <c r="U34" s="67"/>
      <c r="V34" s="66">
        <v>1874</v>
      </c>
      <c r="W34" s="67">
        <f>V34/V32</f>
        <v>0.43990610328638496</v>
      </c>
      <c r="X34" s="67"/>
      <c r="Y34" s="66">
        <v>1888</v>
      </c>
      <c r="Z34" s="67">
        <f>Y34/Y32</f>
        <v>0.45406445406445406</v>
      </c>
      <c r="AA34" s="67"/>
      <c r="AB34" s="66">
        <v>1899</v>
      </c>
      <c r="AC34" s="67">
        <f>AB34/AB32</f>
        <v>0.451176051318603</v>
      </c>
      <c r="AD34" s="67"/>
      <c r="AE34" s="66">
        <v>2002</v>
      </c>
      <c r="AF34" s="67">
        <f>AE34/AE32</f>
        <v>0.45875343721356554</v>
      </c>
      <c r="AG34" s="67"/>
      <c r="AH34" s="66">
        <v>2028</v>
      </c>
      <c r="AI34" s="67">
        <f>AH34/AH32</f>
        <v>0.46481778592711437</v>
      </c>
      <c r="AJ34" s="67"/>
      <c r="AK34" s="66">
        <v>1993</v>
      </c>
      <c r="AL34" s="67">
        <f>AK34/AK32</f>
        <v>0.44298733051789285</v>
      </c>
      <c r="AM34" s="64"/>
      <c r="AN34" s="66">
        <v>2046</v>
      </c>
      <c r="AO34" s="67">
        <f>AN34/AN32</f>
        <v>0.43155452436194897</v>
      </c>
      <c r="AP34" s="64"/>
      <c r="AQ34" s="66">
        <v>1935</v>
      </c>
      <c r="AR34" s="67">
        <f>AQ34/AQ32</f>
        <v>0.41901255954958855</v>
      </c>
      <c r="AS34" s="64"/>
      <c r="AT34" s="66">
        <v>1974</v>
      </c>
      <c r="AU34" s="67">
        <f>AT34/AT32</f>
        <v>0.43119266055045874</v>
      </c>
      <c r="AV34" s="64"/>
      <c r="AW34" s="66">
        <f>1102+894</f>
        <v>1996</v>
      </c>
      <c r="AX34" s="67">
        <f>AW34/AW32</f>
        <v>0.43552258346061534</v>
      </c>
      <c r="AY34" s="64"/>
      <c r="AZ34" s="66">
        <v>2064</v>
      </c>
      <c r="BA34" s="67">
        <f>AZ34/AZ32</f>
        <v>0.44253859348198971</v>
      </c>
      <c r="BB34" s="64"/>
      <c r="BC34" s="66">
        <f>1240+894</f>
        <v>2134</v>
      </c>
      <c r="BD34" s="67">
        <f>BC34/BC32</f>
        <v>0.45231030097498942</v>
      </c>
      <c r="BE34" s="64"/>
      <c r="BF34" s="66">
        <v>2079</v>
      </c>
      <c r="BG34" s="67">
        <f>BF34/BF32</f>
        <v>0.42777777777777776</v>
      </c>
      <c r="BH34" s="67"/>
      <c r="BI34" s="66">
        <v>2225</v>
      </c>
      <c r="BJ34" s="67">
        <f>BI34/BI32</f>
        <v>0.44580244439991984</v>
      </c>
      <c r="BK34" s="67"/>
      <c r="BL34" s="66">
        <v>2175</v>
      </c>
      <c r="BM34" s="67">
        <f>BL34/BL32</f>
        <v>0.46464430677205726</v>
      </c>
      <c r="BN34" s="64"/>
      <c r="BO34" s="66">
        <v>2103</v>
      </c>
      <c r="BP34" s="67">
        <f>BO34/BO32</f>
        <v>0.45647927067505967</v>
      </c>
      <c r="BQ34" s="67"/>
      <c r="BR34" s="66">
        <v>2060</v>
      </c>
      <c r="BS34" s="67">
        <f>BR34/BR32</f>
        <v>0.43736730360934184</v>
      </c>
      <c r="BT34" s="67"/>
      <c r="BU34" s="66">
        <v>2100</v>
      </c>
      <c r="BV34" s="67">
        <f>BU34/BU32</f>
        <v>0.42424242424242425</v>
      </c>
      <c r="BW34" s="67"/>
      <c r="BX34" s="66">
        <v>2176</v>
      </c>
      <c r="BY34" s="67">
        <f>BX34/BX32</f>
        <v>0.42700156985871274</v>
      </c>
      <c r="BZ34" s="67"/>
      <c r="CA34" s="66">
        <v>2248</v>
      </c>
      <c r="CB34" s="67">
        <f>CA34/CA32</f>
        <v>0.44113029827315542</v>
      </c>
      <c r="CC34" s="66"/>
      <c r="CD34" s="66">
        <v>2158</v>
      </c>
      <c r="CE34" s="67">
        <f>CD34/CD32</f>
        <v>0.43237828090563013</v>
      </c>
      <c r="CF34" s="66"/>
      <c r="CG34" s="66">
        <v>2086</v>
      </c>
      <c r="CH34" s="67">
        <f>CG34/CG32</f>
        <v>0.43695014662756598</v>
      </c>
      <c r="CI34" s="67"/>
      <c r="CJ34" s="66">
        <v>2009</v>
      </c>
      <c r="CK34" s="67">
        <f>CJ34/CJ32</f>
        <v>0.44664295242329927</v>
      </c>
      <c r="CL34" s="64"/>
      <c r="CM34" s="66">
        <v>1941</v>
      </c>
      <c r="CN34" s="67">
        <f>CM34/CM32</f>
        <v>0.4460018382352941</v>
      </c>
      <c r="CO34" s="64"/>
      <c r="CP34" s="66">
        <f>CP32-CP33</f>
        <v>1804</v>
      </c>
      <c r="CQ34" s="67">
        <f>CP34/CP32</f>
        <v>0.42307692307692307</v>
      </c>
      <c r="CR34" s="64"/>
      <c r="CS34" s="66">
        <f>CS32-CS33</f>
        <v>1695</v>
      </c>
      <c r="CT34" s="67">
        <f>CS34/CS32</f>
        <v>0.41402051783097216</v>
      </c>
      <c r="CU34" s="64"/>
      <c r="CV34" s="66">
        <f>CV32-CV33</f>
        <v>1641</v>
      </c>
      <c r="CW34" s="67">
        <f>CV34/CV32</f>
        <v>0.38978622327790974</v>
      </c>
      <c r="CX34" s="64"/>
      <c r="CY34" s="66">
        <f>CY32-CY33</f>
        <v>985</v>
      </c>
      <c r="CZ34" s="67">
        <f>CY34/CY32</f>
        <v>0.23621103117505995</v>
      </c>
    </row>
    <row r="35" spans="1:105" s="29" customFormat="1" ht="15" customHeight="1">
      <c r="A35" s="19" t="s">
        <v>46</v>
      </c>
      <c r="B35" s="19"/>
      <c r="C35" s="19"/>
      <c r="D35" s="42">
        <f>D26+D29+D32</f>
        <v>25250</v>
      </c>
      <c r="E35" s="43"/>
      <c r="F35" s="43"/>
      <c r="G35" s="42">
        <f>G26+G29+G32</f>
        <v>25263</v>
      </c>
      <c r="H35" s="43"/>
      <c r="I35" s="43"/>
      <c r="J35" s="42">
        <v>25112</v>
      </c>
      <c r="K35" s="43"/>
      <c r="L35" s="43"/>
      <c r="M35" s="42">
        <v>24728</v>
      </c>
      <c r="N35" s="43"/>
      <c r="O35" s="43"/>
      <c r="P35" s="42">
        <v>24431</v>
      </c>
      <c r="Q35" s="43"/>
      <c r="R35" s="43"/>
      <c r="S35" s="42">
        <v>24899</v>
      </c>
      <c r="T35" s="43"/>
      <c r="U35" s="43"/>
      <c r="V35" s="42">
        <f>V26+V29+V32</f>
        <v>25384</v>
      </c>
      <c r="W35" s="43"/>
      <c r="X35" s="43"/>
      <c r="Y35" s="42">
        <f>Y26+Y29+Y32</f>
        <v>25585</v>
      </c>
      <c r="Z35" s="43"/>
      <c r="AA35" s="43"/>
      <c r="AB35" s="42">
        <f>AB26+AB29+AB32</f>
        <v>26110</v>
      </c>
      <c r="AC35" s="43"/>
      <c r="AD35" s="43"/>
      <c r="AE35" s="42">
        <f>AE26+AE29+AE32</f>
        <v>26845</v>
      </c>
      <c r="AF35" s="43"/>
      <c r="AG35" s="43"/>
      <c r="AH35" s="42">
        <f>AH26+AH29+AH32</f>
        <v>27823</v>
      </c>
      <c r="AI35" s="43"/>
      <c r="AJ35" s="43"/>
      <c r="AK35" s="42">
        <f>AK26+AK29+AK32</f>
        <v>27898</v>
      </c>
      <c r="AL35" s="43"/>
      <c r="AN35" s="42">
        <f>AN26+AN29+AN32</f>
        <v>27380</v>
      </c>
      <c r="AO35" s="43"/>
      <c r="AQ35" s="42">
        <f>AQ26+AQ29+AQ32</f>
        <v>26380</v>
      </c>
      <c r="AR35" s="43"/>
      <c r="AT35" s="42">
        <f>AT26+AT29+AT32</f>
        <v>25741</v>
      </c>
      <c r="AU35" s="43"/>
      <c r="AW35" s="42">
        <f>AW26+AW29+AW32</f>
        <v>25462</v>
      </c>
      <c r="AX35" s="43"/>
      <c r="AZ35" s="42">
        <f>AZ26+AZ29+AZ32</f>
        <v>26160</v>
      </c>
      <c r="BA35" s="43"/>
      <c r="BC35" s="42">
        <f>BC26+BC29+BC32</f>
        <v>26856</v>
      </c>
      <c r="BD35" s="43"/>
      <c r="BF35" s="42">
        <f>BF26+BF29+BF32</f>
        <v>27945</v>
      </c>
      <c r="BG35" s="43"/>
      <c r="BH35" s="43"/>
      <c r="BI35" s="42">
        <f>BI26+BI29+BI32</f>
        <v>28682</v>
      </c>
      <c r="BJ35" s="43"/>
      <c r="BK35" s="43"/>
      <c r="BL35" s="42">
        <v>29611</v>
      </c>
      <c r="BM35" s="43"/>
      <c r="BO35" s="42">
        <f>BO26+BO29+BO32</f>
        <v>30748</v>
      </c>
      <c r="BP35" s="43"/>
      <c r="BQ35" s="43"/>
      <c r="BR35" s="42">
        <f>BR26+BR29+BR32</f>
        <v>32955</v>
      </c>
      <c r="BS35" s="43"/>
      <c r="BT35" s="43"/>
      <c r="BU35" s="42">
        <f>SUM(BU32,BU29,BU26)</f>
        <v>34435</v>
      </c>
      <c r="BV35" s="43"/>
      <c r="BW35" s="43"/>
      <c r="BX35" s="42">
        <f>SUM(BX26,BX29,BX32)</f>
        <v>35714</v>
      </c>
      <c r="BY35" s="43"/>
      <c r="BZ35" s="43"/>
      <c r="CA35" s="42">
        <f>SUM(CA26,CA29,CA32)</f>
        <v>36353</v>
      </c>
      <c r="CB35" s="43"/>
      <c r="CD35" s="42">
        <f>CD32+CD29+CD26</f>
        <v>35993</v>
      </c>
      <c r="CE35" s="43"/>
      <c r="CG35" s="42">
        <f>CG36+CG37</f>
        <v>34992</v>
      </c>
      <c r="CH35" s="43"/>
      <c r="CI35" s="43"/>
      <c r="CJ35" s="42">
        <v>33391</v>
      </c>
      <c r="CK35" s="43"/>
      <c r="CM35" s="126">
        <f>CM36+CM37</f>
        <v>31825</v>
      </c>
      <c r="CN35" s="43"/>
      <c r="CP35" s="126">
        <f>CP36+CP37</f>
        <v>30708</v>
      </c>
      <c r="CQ35" s="43"/>
      <c r="CS35" s="126">
        <f>CS36+CS37</f>
        <v>29969</v>
      </c>
      <c r="CT35" s="43"/>
      <c r="CV35" s="126">
        <f>CV36+CV37</f>
        <v>30177</v>
      </c>
      <c r="CW35" s="43"/>
      <c r="CY35" s="126">
        <f>CY36+CY37</f>
        <v>30432</v>
      </c>
      <c r="CZ35" s="43"/>
    </row>
    <row r="36" spans="1:105" s="97" customFormat="1" ht="13.9" customHeight="1">
      <c r="A36" s="94"/>
      <c r="B36" s="94"/>
      <c r="C36" s="94" t="s">
        <v>18</v>
      </c>
      <c r="D36" s="95">
        <f>D35-D37</f>
        <v>21663</v>
      </c>
      <c r="E36" s="96"/>
      <c r="F36" s="96"/>
      <c r="G36" s="95">
        <f>G35-G37</f>
        <v>21633</v>
      </c>
      <c r="H36" s="96"/>
      <c r="I36" s="96"/>
      <c r="J36" s="95">
        <f>J35-J37</f>
        <v>21693</v>
      </c>
      <c r="K36" s="96"/>
      <c r="L36" s="96"/>
      <c r="M36" s="95">
        <f>M35-M37</f>
        <v>21231</v>
      </c>
      <c r="N36" s="96"/>
      <c r="O36" s="96"/>
      <c r="P36" s="95">
        <f>P35-P37</f>
        <v>20910</v>
      </c>
      <c r="Q36" s="96"/>
      <c r="R36" s="96"/>
      <c r="S36" s="95">
        <f>S35-S37</f>
        <v>21073</v>
      </c>
      <c r="T36" s="96"/>
      <c r="U36" s="96"/>
      <c r="V36" s="95">
        <f>V35-V37</f>
        <v>21588</v>
      </c>
      <c r="W36" s="96"/>
      <c r="X36" s="96"/>
      <c r="Y36" s="95">
        <f>Y35-Y37</f>
        <v>21724</v>
      </c>
      <c r="Z36" s="96"/>
      <c r="AA36" s="96"/>
      <c r="AB36" s="95">
        <f>AB35-AB37</f>
        <v>22307</v>
      </c>
      <c r="AC36" s="96"/>
      <c r="AD36" s="96"/>
      <c r="AE36" s="95">
        <f>AE35-AE37</f>
        <v>23009</v>
      </c>
      <c r="AF36" s="96"/>
      <c r="AG36" s="96"/>
      <c r="AH36" s="95">
        <f>AH35-AH37</f>
        <v>23964</v>
      </c>
      <c r="AI36" s="96"/>
      <c r="AJ36" s="96"/>
      <c r="AK36" s="95">
        <f>AK35-AK37</f>
        <v>24340</v>
      </c>
      <c r="AL36" s="96"/>
      <c r="AN36" s="95">
        <f>AN35-AN37</f>
        <v>23783</v>
      </c>
      <c r="AO36" s="96"/>
      <c r="AQ36" s="95">
        <f>AQ35-AQ37</f>
        <v>23094</v>
      </c>
      <c r="AR36" s="96"/>
      <c r="AT36" s="95">
        <f>AT35-AT37</f>
        <v>22465</v>
      </c>
      <c r="AU36" s="96"/>
      <c r="AW36" s="95">
        <f>AW27+AW30+AW33</f>
        <v>22180</v>
      </c>
      <c r="AX36" s="96"/>
      <c r="AZ36" s="95">
        <f>AZ27+AZ30+AZ33</f>
        <v>22762</v>
      </c>
      <c r="BA36" s="96"/>
      <c r="BC36" s="95">
        <f>BC27+BC30+BC33</f>
        <v>23502</v>
      </c>
      <c r="BD36" s="96"/>
      <c r="BF36" s="95">
        <f>BF27+BF30+BF33</f>
        <v>24738</v>
      </c>
      <c r="BG36" s="96"/>
      <c r="BH36" s="96"/>
      <c r="BI36" s="95">
        <f>BI27+BI30+BI33</f>
        <v>25311</v>
      </c>
      <c r="BJ36" s="96"/>
      <c r="BK36" s="96"/>
      <c r="BL36" s="95">
        <f>BL27+BL30+BL33</f>
        <v>26194</v>
      </c>
      <c r="BM36" s="96"/>
      <c r="BO36" s="95">
        <f>BO27+BO30+BO33</f>
        <v>27296</v>
      </c>
      <c r="BP36" s="96"/>
      <c r="BQ36" s="96"/>
      <c r="BR36" s="95">
        <f>BR27+BR30+BR33</f>
        <v>29410</v>
      </c>
      <c r="BS36" s="96"/>
      <c r="BT36" s="96"/>
      <c r="BU36" s="95">
        <f>SUM(BU27,BU30,BU33)</f>
        <v>30871</v>
      </c>
      <c r="BV36" s="96"/>
      <c r="BW36" s="96"/>
      <c r="BX36" s="95">
        <f>SUM(BX27,BX30,BX33)</f>
        <v>31701</v>
      </c>
      <c r="BY36" s="96"/>
      <c r="BZ36" s="96"/>
      <c r="CA36" s="95">
        <f>SUM(CA27,CA30,CA33)</f>
        <v>32301</v>
      </c>
      <c r="CB36" s="96"/>
      <c r="CD36" s="95">
        <f>CD33+CD30+CD27</f>
        <v>32016</v>
      </c>
      <c r="CE36" s="96"/>
      <c r="CG36" s="95">
        <f>CG33+CG30+CG27</f>
        <v>31213</v>
      </c>
      <c r="CH36" s="96"/>
      <c r="CI36" s="96"/>
      <c r="CJ36" s="95">
        <v>29798</v>
      </c>
      <c r="CK36" s="96"/>
      <c r="CM36" s="95">
        <f>CM12+CM15+CM18+CM21+CM24+CM30+CM33</f>
        <v>28305</v>
      </c>
      <c r="CN36" s="96"/>
      <c r="CP36" s="95">
        <f>CP12+CP15+CP18+CP21+CP24+CP30+CP33</f>
        <v>27553</v>
      </c>
      <c r="CQ36" s="96"/>
      <c r="CS36" s="95">
        <f>CS12+CS15+CS18+CS21+CS24+CS30+CS33</f>
        <v>27021</v>
      </c>
      <c r="CT36" s="96"/>
      <c r="CV36" s="95">
        <f>CV12+CV15+CV18+CV21+CV24+CV30+CV33</f>
        <v>27309</v>
      </c>
      <c r="CW36" s="96"/>
      <c r="CY36" s="95">
        <f>CY27+CY30+CY33</f>
        <v>28524</v>
      </c>
      <c r="CZ36" s="96"/>
    </row>
    <row r="37" spans="1:105" s="48" customFormat="1" ht="15" customHeight="1">
      <c r="A37" s="68"/>
      <c r="B37" s="68"/>
      <c r="C37" s="69" t="s">
        <v>8</v>
      </c>
      <c r="D37" s="70">
        <f>D28+D31+D34</f>
        <v>3587</v>
      </c>
      <c r="E37" s="71">
        <f>D37/D35</f>
        <v>0.14205940594059405</v>
      </c>
      <c r="F37" s="71"/>
      <c r="G37" s="70">
        <f>G28+G31+G34</f>
        <v>3630</v>
      </c>
      <c r="H37" s="71">
        <f>G37/G35</f>
        <v>0.14368839805248781</v>
      </c>
      <c r="I37" s="71"/>
      <c r="J37" s="70">
        <v>3419</v>
      </c>
      <c r="K37" s="71">
        <v>0.13615004778591908</v>
      </c>
      <c r="L37" s="71"/>
      <c r="M37" s="70">
        <v>3497</v>
      </c>
      <c r="N37" s="71">
        <v>0.14141863474603689</v>
      </c>
      <c r="O37" s="71"/>
      <c r="P37" s="70">
        <v>3521</v>
      </c>
      <c r="Q37" s="71">
        <v>0.14412017518726208</v>
      </c>
      <c r="R37" s="71"/>
      <c r="S37" s="70">
        <v>3826</v>
      </c>
      <c r="T37" s="71">
        <v>0.15366078958994336</v>
      </c>
      <c r="U37" s="71"/>
      <c r="V37" s="70">
        <f>V28+V31+V34</f>
        <v>3796</v>
      </c>
      <c r="W37" s="71">
        <f>V37/V35</f>
        <v>0.14954301922470847</v>
      </c>
      <c r="X37" s="71"/>
      <c r="Y37" s="70">
        <f>Y28+Y31+Y34</f>
        <v>3861</v>
      </c>
      <c r="Z37" s="71">
        <f>Y37/Y35</f>
        <v>0.15090873558725815</v>
      </c>
      <c r="AA37" s="71"/>
      <c r="AB37" s="70">
        <f>AB28+AB31+AB34</f>
        <v>3803</v>
      </c>
      <c r="AC37" s="71">
        <f>AB37/AB35</f>
        <v>0.14565300651091537</v>
      </c>
      <c r="AD37" s="71"/>
      <c r="AE37" s="70">
        <f>AE28+AE31+AE34</f>
        <v>3836</v>
      </c>
      <c r="AF37" s="71">
        <f>AE37/AE35</f>
        <v>0.14289439374185137</v>
      </c>
      <c r="AG37" s="71"/>
      <c r="AH37" s="70">
        <f>AH28+AH31+AH34</f>
        <v>3859</v>
      </c>
      <c r="AI37" s="71">
        <f>AH37/AH35</f>
        <v>0.13869819933148833</v>
      </c>
      <c r="AJ37" s="71"/>
      <c r="AK37" s="70">
        <f>AK28+AK31+AK34</f>
        <v>3558</v>
      </c>
      <c r="AL37" s="71">
        <f>AK37/AK35</f>
        <v>0.12753602408774822</v>
      </c>
      <c r="AN37" s="70">
        <f>AN28+AN31+AN34</f>
        <v>3597</v>
      </c>
      <c r="AO37" s="71">
        <f>AN37/AN35</f>
        <v>0.13137326515704895</v>
      </c>
      <c r="AQ37" s="70">
        <f>AQ28+AQ31+AQ34</f>
        <v>3286</v>
      </c>
      <c r="AR37" s="71">
        <f>AQ37/AQ35</f>
        <v>0.12456406368460955</v>
      </c>
      <c r="AT37" s="70">
        <f>AT28+AT31+AT34</f>
        <v>3276</v>
      </c>
      <c r="AU37" s="71">
        <f>AT37/AT35</f>
        <v>0.12726778291441668</v>
      </c>
      <c r="AW37" s="70">
        <f>AW28+AW31+AW34</f>
        <v>3282</v>
      </c>
      <c r="AX37" s="71">
        <f>AW37/AW35</f>
        <v>0.12889796559578981</v>
      </c>
      <c r="AZ37" s="70">
        <f>AZ28+AZ31+AZ34</f>
        <v>3398</v>
      </c>
      <c r="BA37" s="71">
        <f>AZ37/AZ35</f>
        <v>0.12989296636085626</v>
      </c>
      <c r="BC37" s="70">
        <f>BC28+BC31+BC34</f>
        <v>3354</v>
      </c>
      <c r="BD37" s="71">
        <f>BC37/BC35</f>
        <v>0.12488829311885612</v>
      </c>
      <c r="BF37" s="70">
        <f>BF28+BF31+BF34</f>
        <v>3207</v>
      </c>
      <c r="BG37" s="71">
        <f>BF37/BF35</f>
        <v>0.11476113794954375</v>
      </c>
      <c r="BH37" s="71"/>
      <c r="BI37" s="70">
        <f>BI28+BI31+BI34</f>
        <v>3371</v>
      </c>
      <c r="BJ37" s="71">
        <f>BI37/BI35</f>
        <v>0.11753015828742766</v>
      </c>
      <c r="BK37" s="71"/>
      <c r="BL37" s="70">
        <v>3417</v>
      </c>
      <c r="BM37" s="71">
        <f>BL37/BL35</f>
        <v>0.11539630542703724</v>
      </c>
      <c r="BO37" s="70">
        <f>BO28+BO31+BO34</f>
        <v>3452</v>
      </c>
      <c r="BP37" s="71">
        <f>BO37/BO35</f>
        <v>0.11226746455053987</v>
      </c>
      <c r="BQ37" s="71"/>
      <c r="BR37" s="70">
        <f>BR28+BR31+BR34</f>
        <v>3545</v>
      </c>
      <c r="BS37" s="71">
        <f>BR37/BR35</f>
        <v>0.10757093005613716</v>
      </c>
      <c r="BT37" s="71"/>
      <c r="BU37" s="70">
        <f>SUM(BU28,BU31,BU34)</f>
        <v>3564</v>
      </c>
      <c r="BV37" s="71">
        <f>BU37/BU35</f>
        <v>0.10349934659503413</v>
      </c>
      <c r="BW37" s="71"/>
      <c r="BX37" s="70">
        <f>SUM(BX28,BX31,BX34)</f>
        <v>4013</v>
      </c>
      <c r="BY37" s="71">
        <f>BX37/BX35</f>
        <v>0.11236489891919135</v>
      </c>
      <c r="BZ37" s="71"/>
      <c r="CA37" s="70">
        <f>SUM(CA28,CA31,CA34)</f>
        <v>4052</v>
      </c>
      <c r="CB37" s="71">
        <f>CA37/CA35</f>
        <v>0.11146260281132231</v>
      </c>
      <c r="CD37" s="70">
        <f>CD34+CD31+CD28</f>
        <v>3977</v>
      </c>
      <c r="CE37" s="71">
        <f>CD37/CD35</f>
        <v>0.11049370710971577</v>
      </c>
      <c r="CG37" s="70">
        <f>CG34+CG31+CG28</f>
        <v>3779</v>
      </c>
      <c r="CH37" s="71">
        <f>CG37/CG35</f>
        <v>0.10799611339734796</v>
      </c>
      <c r="CI37" s="71"/>
      <c r="CJ37" s="70">
        <v>3593</v>
      </c>
      <c r="CK37" s="71">
        <f>CJ37/CJ35</f>
        <v>0.10760384534754874</v>
      </c>
      <c r="CM37" s="70">
        <f>CM13+CM16+CM19+CM22+CM25+CM31+CM34</f>
        <v>3520</v>
      </c>
      <c r="CN37" s="71">
        <f>CM37/CM35</f>
        <v>0.11060487038491752</v>
      </c>
      <c r="CP37" s="70">
        <f>CP13+CP16+CP19+CP22+CP25+CP31+CP34</f>
        <v>3155</v>
      </c>
      <c r="CQ37" s="71">
        <f>CP37/CP35</f>
        <v>0.10274195649342191</v>
      </c>
      <c r="CS37" s="70">
        <f>CS13+CS16+CS19+CS22+CS25+CS31+CS34</f>
        <v>2948</v>
      </c>
      <c r="CT37" s="71">
        <f>CS37/CS35</f>
        <v>9.8368313924388537E-2</v>
      </c>
      <c r="CV37" s="70">
        <f>CV13+CV16+CV19+CV22+CV25+CV31+CV34</f>
        <v>2868</v>
      </c>
      <c r="CW37" s="71">
        <f>CV37/CV35</f>
        <v>9.5039268316930117E-2</v>
      </c>
      <c r="CY37" s="70">
        <f>CY28+CY31+CY34</f>
        <v>1908</v>
      </c>
      <c r="CZ37" s="71">
        <f>CY37/CY35</f>
        <v>6.2697160883280756E-2</v>
      </c>
    </row>
    <row r="38" spans="1:105" s="8" customFormat="1" ht="18.75" customHeight="1">
      <c r="A38" s="15"/>
      <c r="B38" s="15"/>
      <c r="C38" s="16"/>
      <c r="D38" s="13"/>
      <c r="E38" s="14"/>
      <c r="F38" s="14"/>
      <c r="G38" s="13"/>
      <c r="H38" s="14"/>
      <c r="I38" s="14"/>
      <c r="J38" s="13"/>
      <c r="K38" s="14"/>
      <c r="L38" s="14"/>
      <c r="M38" s="13"/>
      <c r="N38" s="14"/>
      <c r="O38" s="14"/>
      <c r="P38" s="13"/>
      <c r="Q38" s="14"/>
      <c r="R38" s="14"/>
      <c r="S38" s="13"/>
      <c r="T38" s="14"/>
      <c r="U38" s="14"/>
      <c r="V38" s="13"/>
      <c r="W38" s="14"/>
      <c r="X38" s="14"/>
      <c r="Y38" s="13"/>
      <c r="Z38" s="14"/>
      <c r="AA38" s="14"/>
      <c r="AB38" s="13"/>
      <c r="AC38" s="14"/>
      <c r="AD38" s="14"/>
      <c r="AE38" s="13"/>
      <c r="AF38" s="14"/>
      <c r="AG38" s="14"/>
      <c r="AH38" s="13"/>
      <c r="AI38" s="14"/>
      <c r="AJ38" s="14"/>
      <c r="AK38" s="13"/>
      <c r="AL38" s="14"/>
      <c r="AN38" s="13"/>
      <c r="AO38" s="14"/>
      <c r="AQ38" s="13"/>
      <c r="AR38" s="14"/>
      <c r="AT38" s="13"/>
      <c r="AU38" s="14"/>
      <c r="AW38" s="13"/>
      <c r="AX38" s="14"/>
    </row>
    <row r="39" spans="1:105" ht="15" customHeight="1">
      <c r="A39" s="118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25"/>
      <c r="CK39" s="117"/>
      <c r="CM39" s="125"/>
      <c r="CN39" s="117"/>
      <c r="CP39" s="125"/>
      <c r="CQ39" s="117"/>
      <c r="CS39" s="125"/>
      <c r="CT39" s="117"/>
      <c r="CV39" s="125"/>
      <c r="CW39" s="117"/>
      <c r="CY39" s="125"/>
      <c r="CZ39" s="117"/>
    </row>
    <row r="40" spans="1:105" s="120" customFormat="1" ht="13.7" customHeight="1">
      <c r="A40" s="119" t="s">
        <v>40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M40" s="119"/>
      <c r="CN40" s="119"/>
      <c r="CP40" s="119"/>
      <c r="CQ40" s="119"/>
      <c r="CS40" s="119"/>
      <c r="CT40" s="119"/>
      <c r="CV40" s="119"/>
      <c r="CW40" s="119"/>
      <c r="CY40" s="119"/>
      <c r="CZ40" s="119"/>
    </row>
    <row r="41" spans="1:105" s="120" customFormat="1" ht="15" customHeight="1">
      <c r="A41" s="121" t="s">
        <v>42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M41" s="119"/>
      <c r="CN41" s="119"/>
      <c r="CP41" s="119"/>
      <c r="CQ41" s="119"/>
      <c r="CS41" s="119"/>
      <c r="CT41" s="119"/>
      <c r="CV41" s="119"/>
      <c r="CW41" s="119"/>
      <c r="CY41" s="119"/>
      <c r="CZ41" s="119"/>
    </row>
    <row r="42" spans="1:105" ht="15" customHeight="1">
      <c r="A42" s="119" t="s">
        <v>41</v>
      </c>
      <c r="B42" s="117"/>
      <c r="C42" s="117"/>
      <c r="D42" s="117"/>
      <c r="E42" s="117"/>
      <c r="F42" s="117"/>
      <c r="G42" s="117"/>
      <c r="H42" s="117"/>
      <c r="I42" s="117"/>
      <c r="J42"/>
      <c r="K42"/>
      <c r="L42"/>
      <c r="M42"/>
      <c r="N42"/>
      <c r="O42"/>
      <c r="P42"/>
      <c r="Q42"/>
      <c r="R42"/>
      <c r="S42"/>
      <c r="AJ42"/>
    </row>
    <row r="43" spans="1:105" s="120" customFormat="1" ht="15" customHeight="1">
      <c r="A43" s="121" t="s">
        <v>51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M43" s="119"/>
      <c r="CN43" s="119"/>
      <c r="CP43" s="119"/>
      <c r="CQ43" s="119"/>
      <c r="CS43" s="119"/>
      <c r="CT43" s="119"/>
      <c r="CV43" s="119"/>
      <c r="CW43" s="119"/>
      <c r="CY43" s="119"/>
      <c r="CZ43" s="119"/>
    </row>
    <row r="44" spans="1:105" s="120" customFormat="1" ht="15" customHeight="1">
      <c r="A44" s="121" t="s">
        <v>54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M44" s="119"/>
      <c r="CN44" s="119"/>
      <c r="CP44" s="119"/>
      <c r="CQ44" s="119"/>
      <c r="CS44" s="119"/>
      <c r="CT44" s="119"/>
      <c r="CV44" s="119"/>
      <c r="CW44" s="119"/>
      <c r="CY44" s="119"/>
      <c r="CZ44" s="119"/>
    </row>
    <row r="45" spans="1:105" s="120" customFormat="1" ht="15" customHeight="1">
      <c r="A45" s="121" t="s">
        <v>59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M45" s="119"/>
      <c r="CN45" s="119"/>
      <c r="CP45" s="119"/>
      <c r="CQ45" s="119"/>
      <c r="CS45" s="119"/>
      <c r="CT45" s="119"/>
      <c r="CV45" s="119"/>
      <c r="CW45" s="119"/>
      <c r="CY45" s="119"/>
      <c r="CZ45" s="119"/>
    </row>
    <row r="46" spans="1:105" s="9" customFormat="1" ht="6.75" customHeight="1">
      <c r="A46" s="17"/>
      <c r="D46" s="3"/>
      <c r="E46" s="7"/>
      <c r="F46" s="7"/>
      <c r="G46" s="3"/>
      <c r="H46" s="7"/>
      <c r="I46" s="7"/>
      <c r="J46" s="3"/>
      <c r="K46" s="7"/>
      <c r="L46" s="7"/>
      <c r="M46" s="3"/>
      <c r="N46" s="7"/>
      <c r="O46" s="7"/>
      <c r="P46" s="3"/>
      <c r="Q46" s="7"/>
      <c r="R46" s="7"/>
      <c r="S46" s="3"/>
      <c r="T46" s="7"/>
      <c r="U46" s="7"/>
      <c r="AJ46" s="7"/>
    </row>
    <row r="47" spans="1:105" s="111" customFormat="1" ht="15" customHeight="1">
      <c r="A47" s="116" t="s">
        <v>60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</row>
    <row r="48" spans="1:105" s="111" customFormat="1" ht="15" customHeight="1">
      <c r="A48" s="112" t="s">
        <v>61</v>
      </c>
      <c r="B48" s="113"/>
      <c r="C48" s="113"/>
      <c r="D48" s="114"/>
      <c r="E48" s="115"/>
      <c r="F48" s="115"/>
      <c r="G48" s="114"/>
      <c r="H48" s="115"/>
      <c r="I48" s="115"/>
      <c r="J48" s="114"/>
      <c r="K48" s="115"/>
      <c r="L48" s="115"/>
      <c r="M48" s="114"/>
      <c r="N48" s="115"/>
      <c r="O48" s="115"/>
      <c r="P48" s="114"/>
      <c r="Q48" s="115"/>
      <c r="R48" s="115"/>
      <c r="S48" s="114"/>
      <c r="AJ48" s="115"/>
    </row>
  </sheetData>
  <mergeCells count="23">
    <mergeCell ref="AK5:AL5"/>
    <mergeCell ref="AN5:AO5"/>
    <mergeCell ref="BL5:BM5"/>
    <mergeCell ref="BF5:BG5"/>
    <mergeCell ref="AW5:AX5"/>
    <mergeCell ref="BI5:BJ5"/>
    <mergeCell ref="AQ5:AR5"/>
    <mergeCell ref="AT5:AU5"/>
    <mergeCell ref="AZ5:BA5"/>
    <mergeCell ref="BC5:BD5"/>
    <mergeCell ref="BR5:BS5"/>
    <mergeCell ref="BO5:BP5"/>
    <mergeCell ref="BU5:BV5"/>
    <mergeCell ref="CY5:CZ5"/>
    <mergeCell ref="CV5:CW5"/>
    <mergeCell ref="CS5:CT5"/>
    <mergeCell ref="CM5:CN5"/>
    <mergeCell ref="CJ5:CK5"/>
    <mergeCell ref="CG5:CH5"/>
    <mergeCell ref="CP5:CQ5"/>
    <mergeCell ref="CD5:CE5"/>
    <mergeCell ref="CA5:CB5"/>
    <mergeCell ref="BX5:BY5"/>
  </mergeCells>
  <phoneticPr fontId="0" type="noConversion"/>
  <printOptions horizontalCentered="1" verticalCentered="1"/>
  <pageMargins left="0.5" right="0.5" top="0.5" bottom="0.5" header="0.3" footer="0.3"/>
  <pageSetup scale="95" orientation="portrait" r:id="rId1"/>
  <headerFooter alignWithMargins="0">
    <oddFooter xml:space="preserve">&amp;R
</oddFooter>
  </headerFooter>
  <ignoredErrors>
    <ignoredError sqref="B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Full-Time &amp; Part-Time</vt:lpstr>
      <vt:lpstr>'Full-Time &amp; Part-Time'!Print_Area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2022-06-01T18:41:00Z</cp:lastPrinted>
  <dcterms:created xsi:type="dcterms:W3CDTF">1999-11-22T22:05:58Z</dcterms:created>
  <dcterms:modified xsi:type="dcterms:W3CDTF">2025-01-15T17:01:29Z</dcterms:modified>
</cp:coreProperties>
</file>