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ate1904="1"/>
  <mc:AlternateContent xmlns:mc="http://schemas.openxmlformats.org/markup-compatibility/2006">
    <mc:Choice Requires="x15">
      <x15ac:absPath xmlns:x15ac="http://schemas.microsoft.com/office/spreadsheetml/2010/11/ac" url="H:\IR Staff\Fact Book\Fact Book Pages 2024-25\__Ready for Review\"/>
    </mc:Choice>
  </mc:AlternateContent>
  <xr:revisionPtr revIDLastSave="0" documentId="13_ncr:1_{3C1A1E57-B42F-4DCB-BC46-4AF060D3FD2F}" xr6:coauthVersionLast="47" xr6:coauthVersionMax="47" xr10:uidLastSave="{00000000-0000-0000-0000-000000000000}"/>
  <bookViews>
    <workbookView xWindow="30360" yWindow="1140" windowWidth="26400" windowHeight="16860" xr2:uid="{00000000-000D-0000-FFFF-FFFF00000000}"/>
  </bookViews>
  <sheets>
    <sheet name="Gender" sheetId="1" r:id="rId1"/>
    <sheet name="Data for Chart" sheetId="2" state="hidden" r:id="rId2"/>
  </sheets>
  <definedNames>
    <definedName name="_xlnm.Print_Area" localSheetId="0">Gender!$A$1:$DC$74</definedName>
    <definedName name="_xlnm.Print_Titles" localSheetId="0">Gender!$5:$6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B33" i="1" l="1"/>
  <c r="DC34" i="1" s="1"/>
  <c r="DB41" i="1"/>
  <c r="DC42" i="1" s="1"/>
  <c r="DB37" i="1"/>
  <c r="DC38" i="1" s="1"/>
  <c r="DB20" i="1"/>
  <c r="DC21" i="1" s="1"/>
  <c r="DB19" i="1"/>
  <c r="DB27" i="1" s="1"/>
  <c r="DB48" i="1" s="1"/>
  <c r="DB18" i="1"/>
  <c r="DB26" i="1" s="1"/>
  <c r="DB47" i="1" s="1"/>
  <c r="DB17" i="1"/>
  <c r="DB25" i="1" s="1"/>
  <c r="DB12" i="1"/>
  <c r="DC13" i="1" s="1"/>
  <c r="DB8" i="1"/>
  <c r="DC9" i="1" s="1"/>
  <c r="C10" i="2"/>
  <c r="CY20" i="1"/>
  <c r="CZ21" i="1" s="1"/>
  <c r="CY17" i="1"/>
  <c r="CY25" i="1" s="1"/>
  <c r="CY18" i="1"/>
  <c r="CY26" i="1" s="1"/>
  <c r="CY47" i="1" s="1"/>
  <c r="CY19" i="1"/>
  <c r="CY27" i="1" s="1"/>
  <c r="CY48" i="1" s="1"/>
  <c r="CY41" i="1"/>
  <c r="CZ42" i="1" s="1"/>
  <c r="CY37" i="1"/>
  <c r="CZ38" i="1" s="1"/>
  <c r="CY33" i="1"/>
  <c r="CZ34" i="1" s="1"/>
  <c r="CY12" i="1"/>
  <c r="CZ13" i="1" s="1"/>
  <c r="CY8" i="1"/>
  <c r="CZ9" i="1" s="1"/>
  <c r="DB16" i="1" l="1"/>
  <c r="DC17" i="1" s="1"/>
  <c r="DB46" i="1"/>
  <c r="DB24" i="1"/>
  <c r="DC25" i="1" s="1"/>
  <c r="CY16" i="1"/>
  <c r="CZ17" i="1" s="1"/>
  <c r="CS41" i="1"/>
  <c r="CT42" i="1" s="1"/>
  <c r="CS37" i="1"/>
  <c r="CT38" i="1" s="1"/>
  <c r="CS33" i="1"/>
  <c r="CT34" i="1" s="1"/>
  <c r="CS20" i="1"/>
  <c r="CT21" i="1" s="1"/>
  <c r="CS19" i="1"/>
  <c r="CS27" i="1" s="1"/>
  <c r="CS48" i="1" s="1"/>
  <c r="CS18" i="1"/>
  <c r="CS26" i="1" s="1"/>
  <c r="CS47" i="1" s="1"/>
  <c r="CS17" i="1"/>
  <c r="CS16" i="1" s="1"/>
  <c r="CT17" i="1" s="1"/>
  <c r="CS12" i="1"/>
  <c r="CT13" i="1" s="1"/>
  <c r="CS8" i="1"/>
  <c r="CT9" i="1" s="1"/>
  <c r="DB45" i="1" l="1"/>
  <c r="DC46" i="1" s="1"/>
  <c r="CY24" i="1"/>
  <c r="CZ25" i="1" s="1"/>
  <c r="CY46" i="1"/>
  <c r="CS25" i="1"/>
  <c r="CS46" i="1" s="1"/>
  <c r="CS45" i="1" s="1"/>
  <c r="CT46" i="1" s="1"/>
  <c r="CS24" i="1"/>
  <c r="CT25" i="1" s="1"/>
  <c r="CY45" i="1" l="1"/>
  <c r="CZ46" i="1" s="1"/>
  <c r="CV41" i="1"/>
  <c r="CV37" i="1"/>
  <c r="CV33" i="1"/>
  <c r="CV20" i="1"/>
  <c r="CV8" i="1"/>
  <c r="CV12" i="1"/>
  <c r="CQ42" i="1"/>
  <c r="CQ38" i="1"/>
  <c r="CQ34" i="1"/>
  <c r="CQ30" i="1"/>
  <c r="CQ21" i="1"/>
  <c r="CP19" i="1"/>
  <c r="CP27" i="1" s="1"/>
  <c r="CP48" i="1" s="1"/>
  <c r="CP18" i="1"/>
  <c r="CP26" i="1" s="1"/>
  <c r="CP47" i="1" s="1"/>
  <c r="CP17" i="1"/>
  <c r="CP25" i="1" s="1"/>
  <c r="CQ13" i="1"/>
  <c r="CQ9" i="1"/>
  <c r="CP16" i="1" l="1"/>
  <c r="CQ17" i="1" s="1"/>
  <c r="CP46" i="1"/>
  <c r="CP24" i="1"/>
  <c r="CQ25" i="1" s="1"/>
  <c r="CW21" i="1"/>
  <c r="CW13" i="1"/>
  <c r="CW9" i="1"/>
  <c r="CP45" i="1" l="1"/>
  <c r="CQ46" i="1" s="1"/>
  <c r="CE30" i="1" l="1"/>
  <c r="CK30" i="1"/>
  <c r="E9" i="2" l="1"/>
  <c r="B19" i="2" s="1"/>
  <c r="CM41" i="1"/>
  <c r="CN42" i="1" s="1"/>
  <c r="CM37" i="1"/>
  <c r="CN38" i="1" s="1"/>
  <c r="CM33" i="1"/>
  <c r="CN34" i="1" s="1"/>
  <c r="CM20" i="1"/>
  <c r="CN21" i="1" s="1"/>
  <c r="CM19" i="1"/>
  <c r="CM27" i="1" s="1"/>
  <c r="CM48" i="1" s="1"/>
  <c r="CM18" i="1"/>
  <c r="CM26" i="1" s="1"/>
  <c r="CM47" i="1" s="1"/>
  <c r="CM17" i="1"/>
  <c r="CM25" i="1" s="1"/>
  <c r="CM46" i="1" s="1"/>
  <c r="CM12" i="1"/>
  <c r="CN13" i="1" s="1"/>
  <c r="CM8" i="1"/>
  <c r="CN9" i="1" s="1"/>
  <c r="CM16" i="1" l="1"/>
  <c r="CN17" i="1" s="1"/>
  <c r="CM45" i="1"/>
  <c r="CN46" i="1" s="1"/>
  <c r="CM24" i="1"/>
  <c r="CN25" i="1" s="1"/>
  <c r="CW42" i="1"/>
  <c r="CW38" i="1"/>
  <c r="CW34" i="1"/>
  <c r="CV18" i="1"/>
  <c r="CV17" i="1"/>
  <c r="CV25" i="1" l="1"/>
  <c r="CV26" i="1"/>
  <c r="CV47" i="1" s="1"/>
  <c r="CV46" i="1" l="1"/>
  <c r="E8" i="2"/>
  <c r="E7" i="2"/>
  <c r="E6" i="2"/>
  <c r="B16" i="2" s="1"/>
  <c r="B10" i="2"/>
  <c r="CV19" i="1"/>
  <c r="C18" i="2" l="1"/>
  <c r="D18" i="2"/>
  <c r="CV16" i="1"/>
  <c r="CW17" i="1" s="1"/>
  <c r="C19" i="2"/>
  <c r="D19" i="2"/>
  <c r="D16" i="2"/>
  <c r="B17" i="2"/>
  <c r="D17" i="2"/>
  <c r="C16" i="2"/>
  <c r="CV27" i="1"/>
  <c r="B18" i="2"/>
  <c r="C17" i="2"/>
  <c r="BX36" i="1"/>
  <c r="BU36" i="1"/>
  <c r="BR36" i="1"/>
  <c r="BO36" i="1"/>
  <c r="BL36" i="1"/>
  <c r="BI36" i="1"/>
  <c r="BF36" i="1"/>
  <c r="BC36" i="1"/>
  <c r="AZ36" i="1"/>
  <c r="AW36" i="1"/>
  <c r="AT36" i="1"/>
  <c r="AQ36" i="1"/>
  <c r="AN36" i="1"/>
  <c r="AK36" i="1"/>
  <c r="AH36" i="1"/>
  <c r="AE36" i="1"/>
  <c r="AB36" i="1"/>
  <c r="Y36" i="1"/>
  <c r="V36" i="1"/>
  <c r="S36" i="1"/>
  <c r="P36" i="1"/>
  <c r="M36" i="1"/>
  <c r="J36" i="1"/>
  <c r="G36" i="1"/>
  <c r="D36" i="1"/>
  <c r="AE31" i="1"/>
  <c r="Y31" i="1"/>
  <c r="BX26" i="1"/>
  <c r="BX47" i="1" s="1"/>
  <c r="BU26" i="1"/>
  <c r="BR26" i="1"/>
  <c r="BO26" i="1"/>
  <c r="BL26" i="1"/>
  <c r="BI26" i="1"/>
  <c r="BF26" i="1"/>
  <c r="BC26" i="1"/>
  <c r="AW26" i="1"/>
  <c r="AH26" i="1"/>
  <c r="M26" i="1"/>
  <c r="J26" i="1"/>
  <c r="G26" i="1"/>
  <c r="D26" i="1"/>
  <c r="AT22" i="1"/>
  <c r="AT26" i="1" s="1"/>
  <c r="AQ22" i="1"/>
  <c r="AQ26" i="1" s="1"/>
  <c r="AN22" i="1"/>
  <c r="AK22" i="1"/>
  <c r="AK26" i="1" s="1"/>
  <c r="AE22" i="1"/>
  <c r="AE26" i="1" s="1"/>
  <c r="AB22" i="1"/>
  <c r="AB26" i="1" s="1"/>
  <c r="Y22" i="1"/>
  <c r="Y26" i="1" s="1"/>
  <c r="V22" i="1"/>
  <c r="V26" i="1" s="1"/>
  <c r="S22" i="1"/>
  <c r="S26" i="1" s="1"/>
  <c r="P22" i="1"/>
  <c r="P26" i="1" s="1"/>
  <c r="CJ20" i="1"/>
  <c r="CJ18" i="1"/>
  <c r="CJ17" i="1"/>
  <c r="CJ12" i="1"/>
  <c r="CK13" i="1" s="1"/>
  <c r="CJ8" i="1"/>
  <c r="CK9" i="1" s="1"/>
  <c r="E5" i="2" l="1"/>
  <c r="D10" i="2"/>
  <c r="CV48" i="1"/>
  <c r="CV24" i="1"/>
  <c r="CW25" i="1" s="1"/>
  <c r="CK21" i="1"/>
  <c r="CJ16" i="1"/>
  <c r="CK17" i="1" s="1"/>
  <c r="E10" i="2" l="1"/>
  <c r="B15" i="2"/>
  <c r="C15" i="2"/>
  <c r="D15" i="2"/>
  <c r="D20" i="2" s="1"/>
  <c r="CV45" i="1"/>
  <c r="CW46" i="1" s="1"/>
  <c r="BU45" i="1"/>
  <c r="BV46" i="1" s="1"/>
  <c r="BR45" i="1"/>
  <c r="BS46" i="1" s="1"/>
  <c r="BO45" i="1"/>
  <c r="BP46" i="1" s="1"/>
  <c r="BL45" i="1"/>
  <c r="BM46" i="1" s="1"/>
  <c r="BI45" i="1"/>
  <c r="BJ46" i="1" s="1"/>
  <c r="BF45" i="1"/>
  <c r="BG46" i="1" s="1"/>
  <c r="BC45" i="1"/>
  <c r="BD46" i="1" s="1"/>
  <c r="AZ45" i="1"/>
  <c r="BA46" i="1" s="1"/>
  <c r="AW45" i="1"/>
  <c r="AX46" i="1" s="1"/>
  <c r="AT45" i="1"/>
  <c r="AU46" i="1" s="1"/>
  <c r="AQ45" i="1"/>
  <c r="AR46" i="1" s="1"/>
  <c r="AN45" i="1"/>
  <c r="AO46" i="1" s="1"/>
  <c r="AK45" i="1"/>
  <c r="AL46" i="1" s="1"/>
  <c r="AH45" i="1"/>
  <c r="AI46" i="1" s="1"/>
  <c r="AE45" i="1"/>
  <c r="AF46" i="1" s="1"/>
  <c r="AB45" i="1"/>
  <c r="AC46" i="1" s="1"/>
  <c r="Y45" i="1"/>
  <c r="Z46" i="1" s="1"/>
  <c r="V45" i="1"/>
  <c r="W46" i="1" s="1"/>
  <c r="S45" i="1"/>
  <c r="T46" i="1" s="1"/>
  <c r="B20" i="2" l="1"/>
  <c r="C20" i="2"/>
  <c r="CG17" i="1"/>
  <c r="CG18" i="1"/>
  <c r="CG20" i="1"/>
  <c r="CH21" i="1" s="1"/>
  <c r="CG12" i="1"/>
  <c r="CH13" i="1" s="1"/>
  <c r="CG8" i="1"/>
  <c r="CH9" i="1" s="1"/>
  <c r="CG16" i="1" l="1"/>
  <c r="CH17" i="1" s="1"/>
  <c r="CA20" i="1"/>
  <c r="CB21" i="1" s="1"/>
  <c r="CA18" i="1"/>
  <c r="CA17" i="1"/>
  <c r="CA12" i="1"/>
  <c r="CB13" i="1" s="1"/>
  <c r="CA8" i="1"/>
  <c r="CB9" i="1" s="1"/>
  <c r="CA16" i="1" l="1"/>
  <c r="CB17" i="1" s="1"/>
  <c r="BX41" i="1"/>
  <c r="BX37" i="1"/>
  <c r="BY38" i="1" s="1"/>
  <c r="BX33" i="1"/>
  <c r="BY34" i="1" s="1"/>
  <c r="BX27" i="1"/>
  <c r="BX44" i="1" s="1"/>
  <c r="BX25" i="1"/>
  <c r="BX46" i="1" s="1"/>
  <c r="BX20" i="1"/>
  <c r="BY21" i="1" s="1"/>
  <c r="BX18" i="1"/>
  <c r="BX17" i="1"/>
  <c r="BX12" i="1"/>
  <c r="BY13" i="1" s="1"/>
  <c r="BX8" i="1"/>
  <c r="BY9" i="1" s="1"/>
  <c r="BY42" i="1" l="1"/>
  <c r="BX16" i="1"/>
  <c r="BY17" i="1" s="1"/>
  <c r="BX24" i="1"/>
  <c r="BY25" i="1" s="1"/>
  <c r="BU41" i="1"/>
  <c r="BV42" i="1" s="1"/>
  <c r="BU37" i="1"/>
  <c r="BV38" i="1" s="1"/>
  <c r="BU33" i="1"/>
  <c r="BV34" i="1" s="1"/>
  <c r="BU29" i="1"/>
  <c r="BV30" i="1" s="1"/>
  <c r="BU27" i="1"/>
  <c r="BU44" i="1" s="1"/>
  <c r="BU25" i="1"/>
  <c r="BU20" i="1"/>
  <c r="BV21" i="1" s="1"/>
  <c r="BU18" i="1"/>
  <c r="BU17" i="1"/>
  <c r="BU12" i="1"/>
  <c r="BV13" i="1" s="1"/>
  <c r="BU8" i="1"/>
  <c r="BV9" i="1" s="1"/>
  <c r="BX45" i="1" l="1"/>
  <c r="BY46" i="1" s="1"/>
  <c r="BU16" i="1"/>
  <c r="BV17" i="1" s="1"/>
  <c r="BU24" i="1"/>
  <c r="BV25" i="1" s="1"/>
  <c r="BR41" i="1" l="1"/>
  <c r="BS42" i="1" s="1"/>
  <c r="BR37" i="1"/>
  <c r="BS38" i="1" s="1"/>
  <c r="BR33" i="1"/>
  <c r="BS34" i="1" s="1"/>
  <c r="BR29" i="1"/>
  <c r="BS30" i="1" s="1"/>
  <c r="BR27" i="1"/>
  <c r="BR44" i="1" s="1"/>
  <c r="BR25" i="1"/>
  <c r="BR20" i="1"/>
  <c r="BS21" i="1" s="1"/>
  <c r="BR18" i="1"/>
  <c r="BR17" i="1"/>
  <c r="BR12" i="1"/>
  <c r="BS13" i="1" s="1"/>
  <c r="BR8" i="1"/>
  <c r="BS9" i="1" s="1"/>
  <c r="BR24" i="1" l="1"/>
  <c r="BS25" i="1" s="1"/>
  <c r="BR16" i="1"/>
  <c r="BS17" i="1" s="1"/>
  <c r="CD20" i="1"/>
  <c r="CE21" i="1" s="1"/>
  <c r="CD18" i="1"/>
  <c r="CD17" i="1"/>
  <c r="CD12" i="1"/>
  <c r="CE13" i="1" s="1"/>
  <c r="CD8" i="1"/>
  <c r="CE9" i="1" s="1"/>
  <c r="BO41" i="1"/>
  <c r="BP42" i="1" s="1"/>
  <c r="BO37" i="1"/>
  <c r="BP38" i="1" s="1"/>
  <c r="BO33" i="1"/>
  <c r="BP34" i="1" s="1"/>
  <c r="BO29" i="1"/>
  <c r="BP30" i="1" s="1"/>
  <c r="BO27" i="1"/>
  <c r="BO44" i="1" s="1"/>
  <c r="BO25" i="1"/>
  <c r="BO20" i="1"/>
  <c r="BP21" i="1" s="1"/>
  <c r="BO18" i="1"/>
  <c r="BO17" i="1"/>
  <c r="BO12" i="1"/>
  <c r="BP13" i="1" s="1"/>
  <c r="BO8" i="1"/>
  <c r="BP9" i="1" s="1"/>
  <c r="BL41" i="1"/>
  <c r="BM42" i="1" s="1"/>
  <c r="BL37" i="1"/>
  <c r="BM38" i="1" s="1"/>
  <c r="BL33" i="1"/>
  <c r="BM34" i="1" s="1"/>
  <c r="BL29" i="1"/>
  <c r="BM30" i="1" s="1"/>
  <c r="BL27" i="1"/>
  <c r="BL44" i="1" s="1"/>
  <c r="BL25" i="1"/>
  <c r="BL20" i="1"/>
  <c r="BM21" i="1" s="1"/>
  <c r="BL18" i="1"/>
  <c r="BL17" i="1"/>
  <c r="BL12" i="1"/>
  <c r="BM13" i="1" s="1"/>
  <c r="BL8" i="1"/>
  <c r="BM9" i="1" s="1"/>
  <c r="BI41" i="1"/>
  <c r="BJ42" i="1" s="1"/>
  <c r="BI37" i="1"/>
  <c r="BJ38" i="1" s="1"/>
  <c r="BI33" i="1"/>
  <c r="BJ34" i="1" s="1"/>
  <c r="BI29" i="1"/>
  <c r="BJ30" i="1" s="1"/>
  <c r="BI27" i="1"/>
  <c r="BI44" i="1" s="1"/>
  <c r="BI25" i="1"/>
  <c r="BI20" i="1"/>
  <c r="BJ21" i="1" s="1"/>
  <c r="BI18" i="1"/>
  <c r="BI17" i="1"/>
  <c r="BI12" i="1"/>
  <c r="BJ13" i="1" s="1"/>
  <c r="BI8" i="1"/>
  <c r="BJ9" i="1" s="1"/>
  <c r="BF41" i="1"/>
  <c r="BG42" i="1" s="1"/>
  <c r="BF37" i="1"/>
  <c r="BG38" i="1" s="1"/>
  <c r="BF33" i="1"/>
  <c r="BG34" i="1" s="1"/>
  <c r="BF29" i="1"/>
  <c r="BG30" i="1" s="1"/>
  <c r="BF27" i="1"/>
  <c r="BF44" i="1" s="1"/>
  <c r="BF25" i="1"/>
  <c r="BF20" i="1"/>
  <c r="BG21" i="1" s="1"/>
  <c r="BF18" i="1"/>
  <c r="BF17" i="1"/>
  <c r="BF12" i="1"/>
  <c r="BG13" i="1" s="1"/>
  <c r="BF8" i="1"/>
  <c r="BG9" i="1" s="1"/>
  <c r="BC41" i="1"/>
  <c r="BD42" i="1" s="1"/>
  <c r="BC37" i="1"/>
  <c r="BD38" i="1" s="1"/>
  <c r="BC33" i="1"/>
  <c r="BD34" i="1" s="1"/>
  <c r="BC29" i="1"/>
  <c r="BD30" i="1" s="1"/>
  <c r="BC18" i="1"/>
  <c r="BC27" i="1"/>
  <c r="BC44" i="1" s="1"/>
  <c r="BC17" i="1"/>
  <c r="BC25" i="1"/>
  <c r="BC20" i="1"/>
  <c r="BD21" i="1" s="1"/>
  <c r="BC12" i="1"/>
  <c r="BD13" i="1" s="1"/>
  <c r="BC8" i="1"/>
  <c r="BD9" i="1" s="1"/>
  <c r="AZ18" i="1"/>
  <c r="AZ27" i="1" s="1"/>
  <c r="AZ44" i="1" s="1"/>
  <c r="AZ17" i="1"/>
  <c r="AW17" i="1"/>
  <c r="AZ41" i="1"/>
  <c r="BA42" i="1" s="1"/>
  <c r="AZ37" i="1"/>
  <c r="BA38" i="1" s="1"/>
  <c r="AZ33" i="1"/>
  <c r="BA34" i="1" s="1"/>
  <c r="AZ29" i="1"/>
  <c r="BA30" i="1" s="1"/>
  <c r="AZ12" i="1"/>
  <c r="BA13" i="1" s="1"/>
  <c r="AZ8" i="1"/>
  <c r="BA9" i="1" s="1"/>
  <c r="AW20" i="1"/>
  <c r="AX21" i="1" s="1"/>
  <c r="AW25" i="1"/>
  <c r="AW27" i="1"/>
  <c r="AW44" i="1" s="1"/>
  <c r="AH12" i="1"/>
  <c r="AI13" i="1" s="1"/>
  <c r="AH17" i="1"/>
  <c r="AH18" i="1"/>
  <c r="AE12" i="1"/>
  <c r="AF13" i="1" s="1"/>
  <c r="AE17" i="1"/>
  <c r="AE18" i="1"/>
  <c r="AB12" i="1"/>
  <c r="AC13" i="1" s="1"/>
  <c r="AB17" i="1"/>
  <c r="AB18" i="1"/>
  <c r="Y12" i="1"/>
  <c r="Z13" i="1" s="1"/>
  <c r="Y17" i="1"/>
  <c r="Y18" i="1"/>
  <c r="V12" i="1"/>
  <c r="W13" i="1" s="1"/>
  <c r="V17" i="1"/>
  <c r="V18" i="1"/>
  <c r="S12" i="1"/>
  <c r="T13" i="1" s="1"/>
  <c r="S17" i="1"/>
  <c r="S18" i="1"/>
  <c r="P12" i="1"/>
  <c r="Q13" i="1" s="1"/>
  <c r="P17" i="1"/>
  <c r="P18" i="1"/>
  <c r="M12" i="1"/>
  <c r="N13" i="1" s="1"/>
  <c r="M17" i="1"/>
  <c r="M18" i="1"/>
  <c r="J12" i="1"/>
  <c r="K13" i="1" s="1"/>
  <c r="J17" i="1"/>
  <c r="J18" i="1"/>
  <c r="G12" i="1"/>
  <c r="H13" i="1" s="1"/>
  <c r="G17" i="1"/>
  <c r="G18" i="1"/>
  <c r="D12" i="1"/>
  <c r="E13" i="1" s="1"/>
  <c r="D17" i="1"/>
  <c r="D18" i="1"/>
  <c r="AW41" i="1"/>
  <c r="AX42" i="1" s="1"/>
  <c r="AW37" i="1"/>
  <c r="AX38" i="1" s="1"/>
  <c r="AW33" i="1"/>
  <c r="AX34" i="1" s="1"/>
  <c r="AW29" i="1"/>
  <c r="AX30" i="1" s="1"/>
  <c r="AW18" i="1"/>
  <c r="AW12" i="1"/>
  <c r="AX13" i="1" s="1"/>
  <c r="AW8" i="1"/>
  <c r="AX9" i="1" s="1"/>
  <c r="AT43" i="1"/>
  <c r="AT42" i="1"/>
  <c r="AT35" i="1"/>
  <c r="AT34" i="1"/>
  <c r="AT27" i="1"/>
  <c r="AT44" i="1" s="1"/>
  <c r="AT21" i="1"/>
  <c r="AT25" i="1" s="1"/>
  <c r="AT12" i="1"/>
  <c r="AU13" i="1" s="1"/>
  <c r="AT37" i="1"/>
  <c r="AU38" i="1" s="1"/>
  <c r="AT29" i="1"/>
  <c r="AU30" i="1" s="1"/>
  <c r="AT18" i="1"/>
  <c r="AT17" i="1"/>
  <c r="AT8" i="1"/>
  <c r="AU9" i="1" s="1"/>
  <c r="AQ27" i="1"/>
  <c r="AQ44" i="1" s="1"/>
  <c r="AQ21" i="1"/>
  <c r="AQ25" i="1" s="1"/>
  <c r="AQ41" i="1"/>
  <c r="AR42" i="1" s="1"/>
  <c r="AQ37" i="1"/>
  <c r="AR38" i="1" s="1"/>
  <c r="AQ33" i="1"/>
  <c r="AR34" i="1" s="1"/>
  <c r="AQ29" i="1"/>
  <c r="AR30" i="1" s="1"/>
  <c r="AQ18" i="1"/>
  <c r="AQ17" i="1"/>
  <c r="AQ12" i="1"/>
  <c r="AR13" i="1" s="1"/>
  <c r="AQ8" i="1"/>
  <c r="AR9" i="1" s="1"/>
  <c r="AN27" i="1"/>
  <c r="AN44" i="1" s="1"/>
  <c r="AN21" i="1"/>
  <c r="AN13" i="1"/>
  <c r="AN41" i="1"/>
  <c r="AO42" i="1" s="1"/>
  <c r="AN37" i="1"/>
  <c r="AO38" i="1" s="1"/>
  <c r="AN33" i="1"/>
  <c r="AO34" i="1" s="1"/>
  <c r="AN29" i="1"/>
  <c r="AO30" i="1" s="1"/>
  <c r="AN18" i="1"/>
  <c r="AN8" i="1"/>
  <c r="AO9" i="1" s="1"/>
  <c r="AK27" i="1"/>
  <c r="AK44" i="1" s="1"/>
  <c r="AK21" i="1"/>
  <c r="AK25" i="1" s="1"/>
  <c r="AK41" i="1"/>
  <c r="AL42" i="1" s="1"/>
  <c r="AK37" i="1"/>
  <c r="AL38" i="1" s="1"/>
  <c r="AK33" i="1"/>
  <c r="AL34" i="1" s="1"/>
  <c r="AK29" i="1"/>
  <c r="AL30" i="1" s="1"/>
  <c r="AK18" i="1"/>
  <c r="AK17" i="1"/>
  <c r="AK12" i="1"/>
  <c r="AL13" i="1" s="1"/>
  <c r="AK8" i="1"/>
  <c r="AL9" i="1" s="1"/>
  <c r="AH35" i="1"/>
  <c r="AE35" i="1"/>
  <c r="AB35" i="1"/>
  <c r="Y35" i="1"/>
  <c r="V35" i="1"/>
  <c r="S35" i="1"/>
  <c r="AH34" i="1"/>
  <c r="AE34" i="1"/>
  <c r="AB34" i="1"/>
  <c r="Y34" i="1"/>
  <c r="V34" i="1"/>
  <c r="S34" i="1"/>
  <c r="AH37" i="1"/>
  <c r="AI38" i="1" s="1"/>
  <c r="AE37" i="1"/>
  <c r="AF38" i="1" s="1"/>
  <c r="AB37" i="1"/>
  <c r="AC38" i="1" s="1"/>
  <c r="Y37" i="1"/>
  <c r="Z38" i="1" s="1"/>
  <c r="V37" i="1"/>
  <c r="W38" i="1" s="1"/>
  <c r="S37" i="1"/>
  <c r="T38" i="1" s="1"/>
  <c r="AH42" i="1"/>
  <c r="AH41" i="1" s="1"/>
  <c r="AH29" i="1"/>
  <c r="AI30" i="1" s="1"/>
  <c r="AH27" i="1"/>
  <c r="AH44" i="1" s="1"/>
  <c r="AH25" i="1"/>
  <c r="AH20" i="1"/>
  <c r="AI21" i="1" s="1"/>
  <c r="AH8" i="1"/>
  <c r="AI9" i="1" s="1"/>
  <c r="AE29" i="1"/>
  <c r="AF30" i="1" s="1"/>
  <c r="AE43" i="1"/>
  <c r="AE42" i="1"/>
  <c r="AE27" i="1"/>
  <c r="AE44" i="1" s="1"/>
  <c r="AE21" i="1"/>
  <c r="AE25" i="1" s="1"/>
  <c r="AB29" i="1"/>
  <c r="AC30" i="1" s="1"/>
  <c r="AB27" i="1"/>
  <c r="AB44" i="1" s="1"/>
  <c r="AB21" i="1"/>
  <c r="AB25" i="1" s="1"/>
  <c r="AE8" i="1"/>
  <c r="AF9" i="1" s="1"/>
  <c r="Y21" i="1"/>
  <c r="Y25" i="1" s="1"/>
  <c r="Y29" i="1"/>
  <c r="Z30" i="1" s="1"/>
  <c r="AB41" i="1"/>
  <c r="AC42" i="1" s="1"/>
  <c r="AB8" i="1"/>
  <c r="AC9" i="1" s="1"/>
  <c r="V27" i="1"/>
  <c r="V44" i="1" s="1"/>
  <c r="V21" i="1"/>
  <c r="V25" i="1" s="1"/>
  <c r="Y41" i="1"/>
  <c r="Z42" i="1" s="1"/>
  <c r="Y8" i="1"/>
  <c r="Z9" i="1" s="1"/>
  <c r="S21" i="1"/>
  <c r="S25" i="1" s="1"/>
  <c r="S27" i="1"/>
  <c r="S44" i="1" s="1"/>
  <c r="V41" i="1"/>
  <c r="W42" i="1" s="1"/>
  <c r="V29" i="1"/>
  <c r="W30" i="1" s="1"/>
  <c r="V8" i="1"/>
  <c r="W9" i="1" s="1"/>
  <c r="S41" i="1"/>
  <c r="T42" i="1" s="1"/>
  <c r="S29" i="1"/>
  <c r="T30" i="1" s="1"/>
  <c r="S8" i="1"/>
  <c r="T9" i="1" s="1"/>
  <c r="D8" i="1"/>
  <c r="E9" i="1" s="1"/>
  <c r="G8" i="1"/>
  <c r="H9" i="1" s="1"/>
  <c r="J8" i="1"/>
  <c r="K9" i="1" s="1"/>
  <c r="M8" i="1"/>
  <c r="N9" i="1" s="1"/>
  <c r="P8" i="1"/>
  <c r="Q9" i="1" s="1"/>
  <c r="D20" i="1"/>
  <c r="E21" i="1" s="1"/>
  <c r="G20" i="1"/>
  <c r="H21" i="1" s="1"/>
  <c r="J20" i="1"/>
  <c r="K21" i="1" s="1"/>
  <c r="M20" i="1"/>
  <c r="N21" i="1" s="1"/>
  <c r="P21" i="1"/>
  <c r="P25" i="1" s="1"/>
  <c r="P27" i="1"/>
  <c r="P44" i="1" s="1"/>
  <c r="D25" i="1"/>
  <c r="D27" i="1"/>
  <c r="D44" i="1" s="1"/>
  <c r="G25" i="1"/>
  <c r="G27" i="1"/>
  <c r="G44" i="1" s="1"/>
  <c r="J25" i="1"/>
  <c r="J27" i="1"/>
  <c r="J44" i="1" s="1"/>
  <c r="M25" i="1"/>
  <c r="M27" i="1"/>
  <c r="M44" i="1" s="1"/>
  <c r="D29" i="1"/>
  <c r="E30" i="1" s="1"/>
  <c r="G29" i="1"/>
  <c r="H30" i="1" s="1"/>
  <c r="J29" i="1"/>
  <c r="K30" i="1" s="1"/>
  <c r="M29" i="1"/>
  <c r="N30" i="1" s="1"/>
  <c r="P29" i="1"/>
  <c r="Q30" i="1" s="1"/>
  <c r="D33" i="1"/>
  <c r="E34" i="1" s="1"/>
  <c r="G33" i="1"/>
  <c r="H34" i="1" s="1"/>
  <c r="J33" i="1"/>
  <c r="K34" i="1" s="1"/>
  <c r="M33" i="1"/>
  <c r="N34" i="1" s="1"/>
  <c r="P33" i="1"/>
  <c r="Q34" i="1" s="1"/>
  <c r="D41" i="1"/>
  <c r="E42" i="1" s="1"/>
  <c r="G41" i="1"/>
  <c r="H42" i="1" s="1"/>
  <c r="J41" i="1"/>
  <c r="K42" i="1" s="1"/>
  <c r="M41" i="1"/>
  <c r="N42" i="1" s="1"/>
  <c r="P41" i="1"/>
  <c r="Q42" i="1" s="1"/>
  <c r="AN17" i="1" l="1"/>
  <c r="AN16" i="1" s="1"/>
  <c r="AO17" i="1" s="1"/>
  <c r="AN26" i="1"/>
  <c r="AZ21" i="1"/>
  <c r="AZ25" i="1" s="1"/>
  <c r="AZ22" i="1"/>
  <c r="AZ26" i="1" s="1"/>
  <c r="BI24" i="1"/>
  <c r="BJ25" i="1" s="1"/>
  <c r="S16" i="1"/>
  <c r="T17" i="1" s="1"/>
  <c r="V33" i="1"/>
  <c r="W34" i="1" s="1"/>
  <c r="AE41" i="1"/>
  <c r="AF42" i="1" s="1"/>
  <c r="S33" i="1"/>
  <c r="T34" i="1" s="1"/>
  <c r="AN12" i="1"/>
  <c r="AO13" i="1" s="1"/>
  <c r="BC16" i="1"/>
  <c r="BD17" i="1" s="1"/>
  <c r="AT41" i="1"/>
  <c r="AU42" i="1" s="1"/>
  <c r="AZ16" i="1"/>
  <c r="BA17" i="1" s="1"/>
  <c r="BI16" i="1"/>
  <c r="BJ17" i="1" s="1"/>
  <c r="AE33" i="1"/>
  <c r="AF34" i="1" s="1"/>
  <c r="AB24" i="1"/>
  <c r="AC25" i="1" s="1"/>
  <c r="G16" i="1"/>
  <c r="H17" i="1" s="1"/>
  <c r="AE16" i="1"/>
  <c r="AF17" i="1" s="1"/>
  <c r="Y33" i="1"/>
  <c r="Z34" i="1" s="1"/>
  <c r="AB33" i="1"/>
  <c r="AC34" i="1" s="1"/>
  <c r="AK24" i="1"/>
  <c r="AL25" i="1" s="1"/>
  <c r="S20" i="1"/>
  <c r="T21" i="1" s="1"/>
  <c r="AT33" i="1"/>
  <c r="AU34" i="1" s="1"/>
  <c r="CD16" i="1"/>
  <c r="CE17" i="1" s="1"/>
  <c r="AH33" i="1"/>
  <c r="AI34" i="1" s="1"/>
  <c r="Y16" i="1"/>
  <c r="Z17" i="1" s="1"/>
  <c r="BF24" i="1"/>
  <c r="BG25" i="1" s="1"/>
  <c r="AK16" i="1"/>
  <c r="AL17" i="1" s="1"/>
  <c r="AE24" i="1"/>
  <c r="AF25" i="1" s="1"/>
  <c r="AT16" i="1"/>
  <c r="AU17" i="1" s="1"/>
  <c r="M16" i="1"/>
  <c r="N17" i="1" s="1"/>
  <c r="AW24" i="1"/>
  <c r="AX25" i="1" s="1"/>
  <c r="BC24" i="1"/>
  <c r="BD25" i="1" s="1"/>
  <c r="BF16" i="1"/>
  <c r="BG17" i="1" s="1"/>
  <c r="AK20" i="1"/>
  <c r="AL21" i="1" s="1"/>
  <c r="BO16" i="1"/>
  <c r="BP17" i="1" s="1"/>
  <c r="BO24" i="1"/>
  <c r="BP25" i="1" s="1"/>
  <c r="P24" i="1"/>
  <c r="Q25" i="1" s="1"/>
  <c r="M24" i="1"/>
  <c r="N25" i="1" s="1"/>
  <c r="J24" i="1"/>
  <c r="K25" i="1" s="1"/>
  <c r="G24" i="1"/>
  <c r="H25" i="1" s="1"/>
  <c r="D24" i="1"/>
  <c r="E25" i="1" s="1"/>
  <c r="P20" i="1"/>
  <c r="Q21" i="1" s="1"/>
  <c r="AE20" i="1"/>
  <c r="AF21" i="1" s="1"/>
  <c r="AN20" i="1"/>
  <c r="AO21" i="1" s="1"/>
  <c r="S24" i="1"/>
  <c r="T25" i="1" s="1"/>
  <c r="V24" i="1"/>
  <c r="W25" i="1" s="1"/>
  <c r="Y20" i="1"/>
  <c r="Z21" i="1" s="1"/>
  <c r="AH24" i="1"/>
  <c r="AI25" i="1" s="1"/>
  <c r="AI42" i="1"/>
  <c r="AN25" i="1"/>
  <c r="AQ16" i="1"/>
  <c r="AR17" i="1" s="1"/>
  <c r="AQ24" i="1"/>
  <c r="AR25" i="1" s="1"/>
  <c r="AQ20" i="1"/>
  <c r="AR21" i="1" s="1"/>
  <c r="AT20" i="1"/>
  <c r="AU21" i="1" s="1"/>
  <c r="D16" i="1"/>
  <c r="E17" i="1" s="1"/>
  <c r="J16" i="1"/>
  <c r="K17" i="1" s="1"/>
  <c r="P16" i="1"/>
  <c r="Q17" i="1" s="1"/>
  <c r="V16" i="1"/>
  <c r="W17" i="1" s="1"/>
  <c r="AB16" i="1"/>
  <c r="AC17" i="1" s="1"/>
  <c r="AH16" i="1"/>
  <c r="AI17" i="1" s="1"/>
  <c r="AW16" i="1"/>
  <c r="AX17" i="1" s="1"/>
  <c r="BL16" i="1"/>
  <c r="BM17" i="1" s="1"/>
  <c r="BL24" i="1"/>
  <c r="BM25" i="1" s="1"/>
  <c r="AT24" i="1"/>
  <c r="AU25" i="1" s="1"/>
  <c r="V20" i="1"/>
  <c r="W21" i="1" s="1"/>
  <c r="Y27" i="1"/>
  <c r="AB20" i="1"/>
  <c r="AC21" i="1" s="1"/>
  <c r="AN24" i="1" l="1"/>
  <c r="AO25" i="1" s="1"/>
  <c r="AZ24" i="1"/>
  <c r="BA25" i="1" s="1"/>
  <c r="Y24" i="1"/>
  <c r="Z25" i="1" s="1"/>
  <c r="Y44" i="1"/>
  <c r="AZ20" i="1"/>
  <c r="BA21" i="1" s="1"/>
</calcChain>
</file>

<file path=xl/sharedStrings.xml><?xml version="1.0" encoding="utf-8"?>
<sst xmlns="http://schemas.openxmlformats.org/spreadsheetml/2006/main" count="220" uniqueCount="85">
  <si>
    <t xml:space="preserve"> </t>
  </si>
  <si>
    <t>NUMBER</t>
  </si>
  <si>
    <t>%</t>
  </si>
  <si>
    <t>Tenured</t>
  </si>
  <si>
    <t>Merit</t>
  </si>
  <si>
    <t>Female</t>
  </si>
  <si>
    <t>Male</t>
  </si>
  <si>
    <t>Contract</t>
  </si>
  <si>
    <t xml:space="preserve"> ––––1999––––     </t>
  </si>
  <si>
    <t xml:space="preserve"> ––––1998––––     </t>
  </si>
  <si>
    <t xml:space="preserve"> ––––1997––––     </t>
  </si>
  <si>
    <t xml:space="preserve"> ––––1996––––     </t>
  </si>
  <si>
    <t xml:space="preserve"> ––––1995––––     </t>
  </si>
  <si>
    <t xml:space="preserve"> ––––1994––––     </t>
  </si>
  <si>
    <t xml:space="preserve"> ––––1993––––     </t>
  </si>
  <si>
    <t xml:space="preserve"> ––––1992––––     </t>
  </si>
  <si>
    <t xml:space="preserve"> ––––1991––––     </t>
  </si>
  <si>
    <t xml:space="preserve"> ––––1990––––     </t>
  </si>
  <si>
    <t>Tenure Eligible</t>
  </si>
  <si>
    <t xml:space="preserve"> October Payroll Headcount and Percent</t>
  </si>
  <si>
    <t xml:space="preserve"> ––––2000––––     </t>
  </si>
  <si>
    <t xml:space="preserve"> ––––2001––––     </t>
  </si>
  <si>
    <t xml:space="preserve"> ––––––––2002––––––––     </t>
  </si>
  <si>
    <t xml:space="preserve"> ––––––––2003––––––––     </t>
  </si>
  <si>
    <t xml:space="preserve"> ––––––––2004––––––––     </t>
  </si>
  <si>
    <t xml:space="preserve"> ––––––––2006––––––––     </t>
  </si>
  <si>
    <t xml:space="preserve"> ––––––––2007––––––––     </t>
  </si>
  <si>
    <t xml:space="preserve"> ––––––––2008––––––––     </t>
  </si>
  <si>
    <t xml:space="preserve"> ––––––––2009––––––––     </t>
  </si>
  <si>
    <t xml:space="preserve"> ––––––––2010––––––––     </t>
  </si>
  <si>
    <t xml:space="preserve"> ––––––––2011––––––––     </t>
  </si>
  <si>
    <t>Non-Tenured Faculty</t>
  </si>
  <si>
    <t>Tenured &amp; Tenure-Eligible Faculty</t>
  </si>
  <si>
    <t>Professional &amp; Scientific</t>
  </si>
  <si>
    <t>Total</t>
  </si>
  <si>
    <t xml:space="preserve">  Female</t>
  </si>
  <si>
    <t xml:space="preserve">  Male</t>
  </si>
  <si>
    <t xml:space="preserve"> Professional and Scientific </t>
  </si>
  <si>
    <t xml:space="preserve"> Contract</t>
  </si>
  <si>
    <t xml:space="preserve"> Merit</t>
  </si>
  <si>
    <t xml:space="preserve"> ––––––2012––––––</t>
  </si>
  <si>
    <t xml:space="preserve">  ––––––2013––––––</t>
  </si>
  <si>
    <t xml:space="preserve"> ––––––––2005––––––––     </t>
  </si>
  <si>
    <t xml:space="preserve">  NUMBER</t>
  </si>
  <si>
    <t xml:space="preserve"> NUMBER</t>
  </si>
  <si>
    <t xml:space="preserve"> Faculty with Rank</t>
  </si>
  <si>
    <t xml:space="preserve">      Female</t>
  </si>
  <si>
    <t xml:space="preserve">      Male</t>
  </si>
  <si>
    <t>Count</t>
  </si>
  <si>
    <t>Percent %</t>
  </si>
  <si>
    <t xml:space="preserve">     Total Faculty with Rank</t>
  </si>
  <si>
    <t xml:space="preserve"> –––––2014–––––</t>
  </si>
  <si>
    <t xml:space="preserve"> –––––2015–––––</t>
  </si>
  <si>
    <t xml:space="preserve"> –––––2016–––––</t>
  </si>
  <si>
    <t xml:space="preserve"> –––––2017–––––</t>
  </si>
  <si>
    <t xml:space="preserve">      ---</t>
  </si>
  <si>
    <t xml:space="preserve">        ---</t>
  </si>
  <si>
    <t xml:space="preserve"> Term (Non-Tenure Eligible)</t>
  </si>
  <si>
    <t>Undeclared/Missing</t>
  </si>
  <si>
    <t>Total Percent</t>
  </si>
  <si>
    <t>Office of Institutional Research (Data Source: e-Data Warehouse and Workday HCM and Finance)</t>
  </si>
  <si>
    <t xml:space="preserve">   Additionally, these numbers reflect each employee's status as of October 31st. Data now reflects Workday HCM and Finance values.</t>
  </si>
  <si>
    <t xml:space="preserve"> –––––2020–––––</t>
  </si>
  <si>
    <t>Visiting Scientists</t>
  </si>
  <si>
    <t xml:space="preserve">     without Faculty Rank</t>
  </si>
  <si>
    <r>
      <t xml:space="preserve"> Other / Missing</t>
    </r>
    <r>
      <rPr>
        <vertAlign val="superscript"/>
        <sz val="8"/>
        <rFont val="Univers 55"/>
      </rPr>
      <t>1</t>
    </r>
  </si>
  <si>
    <r>
      <t xml:space="preserve">  Other / Missing</t>
    </r>
    <r>
      <rPr>
        <vertAlign val="superscript"/>
        <sz val="8"/>
        <rFont val="Univers 55"/>
      </rPr>
      <t>1</t>
    </r>
  </si>
  <si>
    <r>
      <t xml:space="preserve">  Other / Missing</t>
    </r>
    <r>
      <rPr>
        <b/>
        <vertAlign val="superscript"/>
        <sz val="8.5"/>
        <rFont val="Univers LT Std 45 Light"/>
        <family val="2"/>
      </rPr>
      <t>1</t>
    </r>
  </si>
  <si>
    <r>
      <t xml:space="preserve"> 1 </t>
    </r>
    <r>
      <rPr>
        <sz val="8"/>
        <rFont val="ITC Berkeley Oldstyle Std"/>
        <family val="1"/>
      </rPr>
      <t>Other / Missing includes missing data plus 'Intersex' and 'Not Declared'</t>
    </r>
  </si>
  <si>
    <r>
      <t xml:space="preserve"> –––––2018</t>
    </r>
    <r>
      <rPr>
        <vertAlign val="superscript"/>
        <sz val="10"/>
        <rFont val="Univers LT Std 45 Light"/>
        <family val="2"/>
      </rPr>
      <t>2</t>
    </r>
    <r>
      <rPr>
        <b/>
        <sz val="9"/>
        <rFont val="Univers LT Std 45 Light"/>
        <family val="2"/>
      </rPr>
      <t>–––––</t>
    </r>
  </si>
  <si>
    <r>
      <t xml:space="preserve"> –––––2019</t>
    </r>
    <r>
      <rPr>
        <vertAlign val="superscript"/>
        <sz val="10"/>
        <rFont val="Univers LT Std 45 Light"/>
        <family val="2"/>
      </rPr>
      <t>3</t>
    </r>
    <r>
      <rPr>
        <b/>
        <sz val="9"/>
        <rFont val="Univers LT Std 45 Light"/>
        <family val="2"/>
      </rPr>
      <t>–––––</t>
    </r>
  </si>
  <si>
    <r>
      <t xml:space="preserve"> 2 </t>
    </r>
    <r>
      <rPr>
        <sz val="8"/>
        <rFont val="ITC Berkeley Oldstyle Std"/>
        <family val="1"/>
      </rPr>
      <t>For all reporting years prior to 2019, data matched the e-Data Warehouse values.</t>
    </r>
  </si>
  <si>
    <r>
      <t xml:space="preserve"> 3 </t>
    </r>
    <r>
      <rPr>
        <sz val="8"/>
        <rFont val="ITC Berkeley Oldstyle Std"/>
        <family val="1"/>
      </rPr>
      <t>Beginning in 2019, FTE is based on the fraction of each person's annual appointment  in their primary department for which they are receiving the most funding.</t>
    </r>
  </si>
  <si>
    <r>
      <t xml:space="preserve">     Other / Missing</t>
    </r>
    <r>
      <rPr>
        <vertAlign val="superscript"/>
        <sz val="8"/>
        <rFont val="Univers 55"/>
      </rPr>
      <t>1</t>
    </r>
  </si>
  <si>
    <t xml:space="preserve">   ---</t>
  </si>
  <si>
    <t xml:space="preserve">         ---</t>
  </si>
  <si>
    <t xml:space="preserve"> –––––2021–––––</t>
  </si>
  <si>
    <t xml:space="preserve"> –––––2022–––––</t>
  </si>
  <si>
    <t xml:space="preserve"> –––––2023–––––</t>
  </si>
  <si>
    <t xml:space="preserve"> –––––2024–––––</t>
  </si>
  <si>
    <t>Personnel by Gender</t>
  </si>
  <si>
    <t>PERSONNEL GROUP</t>
  </si>
  <si>
    <t xml:space="preserve">   Total Tenure/Tenure Eligible</t>
  </si>
  <si>
    <t>Last Updated 3/4/2025</t>
  </si>
  <si>
    <t>Personnel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</si>
</sst>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?.0%"/>
    <numFmt numFmtId="166" formatCode="?0.0%"/>
    <numFmt numFmtId="167" formatCode="??,??0"/>
    <numFmt numFmtId="168" formatCode="????"/>
  </numFmts>
  <fonts count="24">
    <font>
      <sz val="10"/>
      <name val="Univers 55"/>
    </font>
    <font>
      <sz val="7"/>
      <name val="Univers 55"/>
      <family val="2"/>
    </font>
    <font>
      <sz val="10"/>
      <name val="Berkeley Italic"/>
    </font>
    <font>
      <sz val="10"/>
      <name val="Univers 55"/>
      <family val="2"/>
    </font>
    <font>
      <b/>
      <sz val="14"/>
      <name val="Univers 55"/>
      <family val="2"/>
    </font>
    <font>
      <i/>
      <sz val="10"/>
      <name val="Berkeley"/>
      <family val="1"/>
    </font>
    <font>
      <sz val="10"/>
      <name val="Univers 55"/>
      <family val="2"/>
    </font>
    <font>
      <b/>
      <sz val="8"/>
      <name val="Univers 55"/>
      <family val="2"/>
    </font>
    <font>
      <b/>
      <sz val="10"/>
      <name val="Univers 55"/>
    </font>
    <font>
      <b/>
      <sz val="8"/>
      <name val="Univers 45 Light"/>
      <family val="2"/>
    </font>
    <font>
      <sz val="8"/>
      <name val="Univers 55"/>
      <family val="2"/>
    </font>
    <font>
      <vertAlign val="superscript"/>
      <sz val="9"/>
      <name val="ITC Berkeley Oldstyle Std"/>
      <family val="1"/>
    </font>
    <font>
      <sz val="7"/>
      <name val="ITC Berkeley Oldstyle Std"/>
      <family val="1"/>
    </font>
    <font>
      <b/>
      <sz val="9"/>
      <name val="Univers LT Std 45 Light"/>
      <family val="2"/>
    </font>
    <font>
      <b/>
      <sz val="8"/>
      <name val="Univers LT Std 45 Light"/>
      <family val="2"/>
    </font>
    <font>
      <vertAlign val="superscript"/>
      <sz val="8"/>
      <name val="ITC Berkeley Oldstyle Std"/>
      <family val="1"/>
    </font>
    <font>
      <sz val="8"/>
      <name val="ITC Berkeley Oldstyle Std"/>
      <family val="1"/>
    </font>
    <font>
      <vertAlign val="superscript"/>
      <sz val="8"/>
      <name val="Univers 55"/>
    </font>
    <font>
      <b/>
      <vertAlign val="superscript"/>
      <sz val="8.5"/>
      <name val="Univers LT Std 45 Light"/>
      <family val="2"/>
    </font>
    <font>
      <i/>
      <sz val="9"/>
      <name val="Berkeley"/>
      <family val="1"/>
    </font>
    <font>
      <sz val="9"/>
      <name val="Univers 55"/>
    </font>
    <font>
      <vertAlign val="superscript"/>
      <sz val="10"/>
      <name val="Univers LT Std 45 Light"/>
      <family val="2"/>
    </font>
    <font>
      <b/>
      <sz val="11"/>
      <name val="Univers 55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A1A1A1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medium">
        <color theme="0" tint="-0.34998626667073579"/>
      </bottom>
      <diagonal/>
    </border>
    <border>
      <left style="mediumDashDot">
        <color indexed="64"/>
      </left>
      <right/>
      <top/>
      <bottom/>
      <diagonal/>
    </border>
    <border>
      <left style="mediumDashDot">
        <color indexed="64"/>
      </left>
      <right/>
      <top/>
      <bottom style="thin">
        <color indexed="64"/>
      </bottom>
      <diagonal/>
    </border>
    <border>
      <left style="mediumDashDot">
        <color indexed="64"/>
      </left>
      <right/>
      <top/>
      <bottom style="medium">
        <color rgb="FFA1A1A1"/>
      </bottom>
      <diagonal/>
    </border>
    <border>
      <left/>
      <right/>
      <top style="thin">
        <color indexed="64"/>
      </top>
      <bottom/>
      <diagonal/>
    </border>
    <border>
      <left style="mediumDashDot">
        <color indexed="64"/>
      </left>
      <right/>
      <top style="thin">
        <color indexed="64"/>
      </top>
      <bottom/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77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5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6" fontId="0" fillId="0" borderId="0" xfId="0" applyNumberFormat="1" applyAlignment="1">
      <alignment horizontal="center"/>
    </xf>
    <xf numFmtId="166" fontId="1" fillId="0" borderId="0" xfId="0" applyNumberFormat="1" applyFont="1" applyAlignment="1">
      <alignment horizontal="center"/>
    </xf>
    <xf numFmtId="167" fontId="1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/>
    <xf numFmtId="167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0" fontId="2" fillId="0" borderId="0" xfId="0" applyFont="1"/>
    <xf numFmtId="3" fontId="5" fillId="0" borderId="0" xfId="0" applyNumberFormat="1" applyFont="1"/>
    <xf numFmtId="165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left"/>
    </xf>
    <xf numFmtId="0" fontId="8" fillId="0" borderId="0" xfId="0" applyFont="1"/>
    <xf numFmtId="1" fontId="7" fillId="0" borderId="0" xfId="0" applyNumberFormat="1" applyFont="1" applyAlignment="1">
      <alignment horizontal="centerContinuous"/>
    </xf>
    <xf numFmtId="1" fontId="7" fillId="0" borderId="0" xfId="0" applyNumberFormat="1" applyFont="1"/>
    <xf numFmtId="167" fontId="7" fillId="0" borderId="1" xfId="0" applyNumberFormat="1" applyFont="1" applyBorder="1" applyAlignment="1">
      <alignment horizontal="center" vertical="center"/>
    </xf>
    <xf numFmtId="166" fontId="7" fillId="0" borderId="1" xfId="0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" fontId="13" fillId="0" borderId="0" xfId="0" applyNumberFormat="1" applyFont="1" applyAlignment="1">
      <alignment horizontal="left"/>
    </xf>
    <xf numFmtId="1" fontId="13" fillId="0" borderId="0" xfId="0" applyNumberFormat="1" applyFont="1"/>
    <xf numFmtId="167" fontId="14" fillId="0" borderId="1" xfId="0" applyNumberFormat="1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4" fillId="2" borderId="0" xfId="0" applyFont="1" applyFill="1" applyAlignment="1">
      <alignment vertical="center"/>
    </xf>
    <xf numFmtId="167" fontId="14" fillId="2" borderId="0" xfId="0" applyNumberFormat="1" applyFont="1" applyFill="1" applyAlignment="1">
      <alignment horizontal="center" vertical="center"/>
    </xf>
    <xf numFmtId="166" fontId="14" fillId="2" borderId="0" xfId="0" applyNumberFormat="1" applyFont="1" applyFill="1" applyAlignment="1">
      <alignment horizontal="center" vertical="center"/>
    </xf>
    <xf numFmtId="164" fontId="14" fillId="2" borderId="0" xfId="0" applyNumberFormat="1" applyFont="1" applyFill="1" applyAlignment="1">
      <alignment horizontal="center" vertical="center"/>
    </xf>
    <xf numFmtId="0" fontId="14" fillId="0" borderId="0" xfId="0" applyFont="1" applyAlignment="1">
      <alignment vertical="center"/>
    </xf>
    <xf numFmtId="167" fontId="14" fillId="0" borderId="0" xfId="0" applyNumberFormat="1" applyFont="1" applyAlignment="1">
      <alignment horizontal="center" vertical="center"/>
    </xf>
    <xf numFmtId="166" fontId="14" fillId="0" borderId="0" xfId="0" applyNumberFormat="1" applyFont="1" applyAlignment="1">
      <alignment horizontal="center" vertical="center"/>
    </xf>
    <xf numFmtId="165" fontId="14" fillId="0" borderId="0" xfId="0" applyNumberFormat="1" applyFont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167" fontId="1" fillId="0" borderId="0" xfId="0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166" fontId="14" fillId="0" borderId="0" xfId="0" applyNumberFormat="1" applyFont="1" applyAlignment="1">
      <alignment horizontal="left" vertical="center"/>
    </xf>
    <xf numFmtId="167" fontId="14" fillId="0" borderId="0" xfId="0" applyNumberFormat="1" applyFont="1" applyAlignment="1">
      <alignment horizontal="center"/>
    </xf>
    <xf numFmtId="166" fontId="14" fillId="0" borderId="0" xfId="0" applyNumberFormat="1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left"/>
    </xf>
    <xf numFmtId="166" fontId="14" fillId="0" borderId="0" xfId="0" applyNumberFormat="1" applyFont="1" applyAlignment="1">
      <alignment horizontal="left"/>
    </xf>
    <xf numFmtId="0" fontId="1" fillId="2" borderId="0" xfId="0" applyFont="1" applyFill="1" applyAlignment="1">
      <alignment vertical="center"/>
    </xf>
    <xf numFmtId="167" fontId="1" fillId="2" borderId="0" xfId="0" applyNumberFormat="1" applyFont="1" applyFill="1" applyAlignment="1">
      <alignment horizontal="center" vertical="center"/>
    </xf>
    <xf numFmtId="166" fontId="1" fillId="2" borderId="0" xfId="0" applyNumberFormat="1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0" fontId="0" fillId="0" borderId="3" xfId="0" applyBorder="1"/>
    <xf numFmtId="0" fontId="14" fillId="0" borderId="0" xfId="0" applyFont="1" applyAlignment="1">
      <alignment vertical="top"/>
    </xf>
    <xf numFmtId="167" fontId="14" fillId="0" borderId="0" xfId="0" applyNumberFormat="1" applyFont="1" applyAlignment="1">
      <alignment horizontal="center" vertical="top"/>
    </xf>
    <xf numFmtId="166" fontId="14" fillId="0" borderId="0" xfId="0" applyNumberFormat="1" applyFont="1" applyAlignment="1">
      <alignment horizontal="center" vertical="top"/>
    </xf>
    <xf numFmtId="164" fontId="14" fillId="0" borderId="0" xfId="0" applyNumberFormat="1" applyFont="1" applyAlignment="1">
      <alignment horizontal="center" vertical="top"/>
    </xf>
    <xf numFmtId="164" fontId="14" fillId="0" borderId="0" xfId="0" applyNumberFormat="1" applyFont="1" applyAlignment="1">
      <alignment horizontal="center"/>
    </xf>
    <xf numFmtId="164" fontId="0" fillId="0" borderId="0" xfId="1" applyNumberFormat="1" applyFont="1"/>
    <xf numFmtId="164" fontId="0" fillId="0" borderId="0" xfId="0" applyNumberFormat="1"/>
    <xf numFmtId="164" fontId="0" fillId="0" borderId="3" xfId="0" applyNumberFormat="1" applyBorder="1"/>
    <xf numFmtId="0" fontId="8" fillId="0" borderId="1" xfId="0" applyFont="1" applyBorder="1" applyAlignment="1">
      <alignment horizontal="right"/>
    </xf>
    <xf numFmtId="0" fontId="8" fillId="0" borderId="1" xfId="0" applyFont="1" applyBorder="1"/>
    <xf numFmtId="0" fontId="8" fillId="0" borderId="3" xfId="0" applyFont="1" applyBorder="1" applyAlignment="1">
      <alignment horizontal="right"/>
    </xf>
    <xf numFmtId="0" fontId="10" fillId="2" borderId="0" xfId="0" applyFont="1" applyFill="1" applyAlignment="1">
      <alignment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15" fillId="0" borderId="0" xfId="0" applyFont="1"/>
    <xf numFmtId="0" fontId="15" fillId="0" borderId="0" xfId="0" applyFont="1" applyAlignment="1">
      <alignment horizontal="left"/>
    </xf>
    <xf numFmtId="0" fontId="16" fillId="0" borderId="0" xfId="0" applyFont="1"/>
    <xf numFmtId="0" fontId="15" fillId="0" borderId="0" xfId="0" applyFont="1" applyAlignment="1">
      <alignment vertical="top"/>
    </xf>
    <xf numFmtId="0" fontId="15" fillId="0" borderId="0" xfId="0" applyFont="1" applyAlignment="1">
      <alignment horizontal="left" vertical="top"/>
    </xf>
    <xf numFmtId="0" fontId="16" fillId="0" borderId="0" xfId="0" applyFont="1" applyAlignment="1">
      <alignment vertical="top"/>
    </xf>
    <xf numFmtId="0" fontId="19" fillId="0" borderId="0" xfId="0" applyFont="1" applyAlignment="1">
      <alignment horizontal="left" vertical="top"/>
    </xf>
    <xf numFmtId="0" fontId="20" fillId="0" borderId="0" xfId="0" applyFont="1" applyAlignment="1">
      <alignment vertical="top"/>
    </xf>
    <xf numFmtId="0" fontId="10" fillId="0" borderId="0" xfId="0" applyFont="1"/>
    <xf numFmtId="0" fontId="10" fillId="0" borderId="1" xfId="0" applyFont="1" applyBorder="1"/>
    <xf numFmtId="0" fontId="1" fillId="0" borderId="1" xfId="0" applyFont="1" applyBorder="1"/>
    <xf numFmtId="167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7" fontId="1" fillId="0" borderId="1" xfId="0" quotePrefix="1" applyNumberFormat="1" applyFont="1" applyBorder="1" applyAlignment="1">
      <alignment horizontal="center"/>
    </xf>
    <xf numFmtId="167" fontId="14" fillId="0" borderId="0" xfId="0" quotePrefix="1" applyNumberFormat="1" applyFont="1" applyAlignment="1">
      <alignment horizontal="left" vertical="top"/>
    </xf>
    <xf numFmtId="0" fontId="10" fillId="2" borderId="0" xfId="0" applyFont="1" applyFill="1" applyAlignment="1">
      <alignment vertical="top"/>
    </xf>
    <xf numFmtId="0" fontId="1" fillId="2" borderId="0" xfId="0" applyFont="1" applyFill="1" applyAlignment="1">
      <alignment vertical="top"/>
    </xf>
    <xf numFmtId="167" fontId="1" fillId="2" borderId="0" xfId="0" applyNumberFormat="1" applyFont="1" applyFill="1" applyAlignment="1">
      <alignment horizontal="center" vertical="top"/>
    </xf>
    <xf numFmtId="166" fontId="1" fillId="2" borderId="0" xfId="0" applyNumberFormat="1" applyFont="1" applyFill="1" applyAlignment="1">
      <alignment horizontal="center" vertical="top"/>
    </xf>
    <xf numFmtId="164" fontId="1" fillId="2" borderId="0" xfId="0" applyNumberFormat="1" applyFont="1" applyFill="1" applyAlignment="1">
      <alignment horizontal="center" vertical="top"/>
    </xf>
    <xf numFmtId="167" fontId="1" fillId="2" borderId="0" xfId="0" quotePrefix="1" applyNumberFormat="1" applyFont="1" applyFill="1" applyAlignment="1">
      <alignment horizontal="center" vertical="top"/>
    </xf>
    <xf numFmtId="0" fontId="10" fillId="0" borderId="0" xfId="0" applyFont="1" applyAlignment="1">
      <alignment vertical="top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167" fontId="1" fillId="0" borderId="2" xfId="0" applyNumberFormat="1" applyFont="1" applyBorder="1" applyAlignment="1">
      <alignment horizontal="center" vertical="center"/>
    </xf>
    <xf numFmtId="166" fontId="1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7" fontId="1" fillId="0" borderId="2" xfId="0" quotePrefix="1" applyNumberFormat="1" applyFont="1" applyBorder="1" applyAlignment="1">
      <alignment horizontal="center" vertical="center"/>
    </xf>
    <xf numFmtId="167" fontId="1" fillId="0" borderId="0" xfId="0" quotePrefix="1" applyNumberFormat="1" applyFont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67" fontId="1" fillId="2" borderId="1" xfId="0" applyNumberFormat="1" applyFont="1" applyFill="1" applyBorder="1" applyAlignment="1">
      <alignment horizontal="center" vertical="center"/>
    </xf>
    <xf numFmtId="166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7" fontId="1" fillId="2" borderId="1" xfId="0" quotePrefix="1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167" fontId="1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7" fontId="1" fillId="0" borderId="1" xfId="0" quotePrefix="1" applyNumberFormat="1" applyFont="1" applyBorder="1" applyAlignment="1">
      <alignment horizontal="center" vertical="center"/>
    </xf>
    <xf numFmtId="0" fontId="1" fillId="2" borderId="0" xfId="0" applyFont="1" applyFill="1"/>
    <xf numFmtId="167" fontId="1" fillId="2" borderId="0" xfId="0" applyNumberFormat="1" applyFont="1" applyFill="1" applyAlignment="1">
      <alignment horizontal="center"/>
    </xf>
    <xf numFmtId="166" fontId="1" fillId="2" borderId="0" xfId="0" applyNumberFormat="1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22" fillId="0" borderId="0" xfId="0" applyFont="1"/>
    <xf numFmtId="164" fontId="8" fillId="0" borderId="0" xfId="0" applyNumberFormat="1" applyFont="1"/>
    <xf numFmtId="0" fontId="19" fillId="0" borderId="0" xfId="0" applyFont="1" applyAlignment="1">
      <alignment vertical="center"/>
    </xf>
    <xf numFmtId="167" fontId="14" fillId="0" borderId="6" xfId="0" applyNumberFormat="1" applyFont="1" applyBorder="1" applyAlignment="1">
      <alignment horizontal="center" vertical="center"/>
    </xf>
    <xf numFmtId="167" fontId="14" fillId="0" borderId="5" xfId="0" applyNumberFormat="1" applyFont="1" applyBorder="1" applyAlignment="1">
      <alignment horizontal="center" vertical="center"/>
    </xf>
    <xf numFmtId="167" fontId="14" fillId="2" borderId="5" xfId="0" applyNumberFormat="1" applyFont="1" applyFill="1" applyBorder="1" applyAlignment="1">
      <alignment horizontal="center" vertical="center"/>
    </xf>
    <xf numFmtId="167" fontId="14" fillId="0" borderId="5" xfId="0" applyNumberFormat="1" applyFont="1" applyBorder="1" applyAlignment="1">
      <alignment horizontal="center"/>
    </xf>
    <xf numFmtId="167" fontId="14" fillId="0" borderId="5" xfId="0" applyNumberFormat="1" applyFont="1" applyBorder="1" applyAlignment="1">
      <alignment horizontal="center" vertical="top"/>
    </xf>
    <xf numFmtId="0" fontId="1" fillId="2" borderId="1" xfId="0" applyFont="1" applyFill="1" applyBorder="1" applyAlignment="1">
      <alignment vertical="top"/>
    </xf>
    <xf numFmtId="167" fontId="1" fillId="0" borderId="0" xfId="0" applyNumberFormat="1" applyFont="1" applyAlignment="1">
      <alignment horizontal="left" vertical="center" indent="1"/>
    </xf>
    <xf numFmtId="167" fontId="1" fillId="0" borderId="5" xfId="0" applyNumberFormat="1" applyFont="1" applyBorder="1" applyAlignment="1">
      <alignment horizontal="left" vertical="center" indent="1"/>
    </xf>
    <xf numFmtId="167" fontId="1" fillId="0" borderId="6" xfId="0" applyNumberFormat="1" applyFont="1" applyBorder="1" applyAlignment="1">
      <alignment horizontal="left" vertical="center" indent="1"/>
    </xf>
    <xf numFmtId="167" fontId="1" fillId="0" borderId="1" xfId="0" quotePrefix="1" applyNumberFormat="1" applyFont="1" applyBorder="1" applyAlignment="1">
      <alignment horizontal="left" vertical="center" indent="1"/>
    </xf>
    <xf numFmtId="167" fontId="1" fillId="0" borderId="1" xfId="0" quotePrefix="1" applyNumberFormat="1" applyFont="1" applyBorder="1" applyAlignment="1">
      <alignment horizontal="left" vertical="center" indent="2"/>
    </xf>
    <xf numFmtId="164" fontId="1" fillId="0" borderId="1" xfId="0" applyNumberFormat="1" applyFont="1" applyBorder="1" applyAlignment="1">
      <alignment horizontal="left" vertical="center" indent="2"/>
    </xf>
    <xf numFmtId="0" fontId="1" fillId="0" borderId="1" xfId="0" applyFont="1" applyBorder="1" applyAlignment="1">
      <alignment horizontal="left" vertical="center" indent="2"/>
    </xf>
    <xf numFmtId="166" fontId="1" fillId="0" borderId="1" xfId="0" applyNumberFormat="1" applyFont="1" applyBorder="1" applyAlignment="1">
      <alignment horizontal="left" vertical="center" indent="2"/>
    </xf>
    <xf numFmtId="167" fontId="1" fillId="2" borderId="0" xfId="0" applyNumberFormat="1" applyFont="1" applyFill="1" applyAlignment="1">
      <alignment horizontal="left" vertical="center" indent="1"/>
    </xf>
    <xf numFmtId="167" fontId="1" fillId="2" borderId="0" xfId="0" quotePrefix="1" applyNumberFormat="1" applyFont="1" applyFill="1" applyAlignment="1">
      <alignment horizontal="left" vertical="top" indent="1"/>
    </xf>
    <xf numFmtId="167" fontId="1" fillId="2" borderId="0" xfId="0" applyNumberFormat="1" applyFont="1" applyFill="1" applyAlignment="1">
      <alignment horizontal="left" indent="1"/>
    </xf>
    <xf numFmtId="167" fontId="1" fillId="2" borderId="1" xfId="0" quotePrefix="1" applyNumberFormat="1" applyFont="1" applyFill="1" applyBorder="1" applyAlignment="1">
      <alignment horizontal="left" vertical="center" indent="1"/>
    </xf>
    <xf numFmtId="167" fontId="1" fillId="2" borderId="5" xfId="0" applyNumberFormat="1" applyFont="1" applyFill="1" applyBorder="1" applyAlignment="1">
      <alignment horizontal="left" vertical="center" indent="1"/>
    </xf>
    <xf numFmtId="167" fontId="1" fillId="2" borderId="5" xfId="0" applyNumberFormat="1" applyFont="1" applyFill="1" applyBorder="1" applyAlignment="1">
      <alignment horizontal="left" vertical="top" indent="1"/>
    </xf>
    <xf numFmtId="167" fontId="1" fillId="0" borderId="7" xfId="0" applyNumberFormat="1" applyFont="1" applyBorder="1" applyAlignment="1">
      <alignment horizontal="left" vertical="center" indent="1"/>
    </xf>
    <xf numFmtId="167" fontId="1" fillId="2" borderId="6" xfId="0" applyNumberFormat="1" applyFont="1" applyFill="1" applyBorder="1" applyAlignment="1">
      <alignment horizontal="left" vertical="center" indent="1"/>
    </xf>
    <xf numFmtId="167" fontId="1" fillId="0" borderId="6" xfId="0" applyNumberFormat="1" applyFont="1" applyBorder="1" applyAlignment="1">
      <alignment horizontal="left" indent="1"/>
    </xf>
    <xf numFmtId="167" fontId="1" fillId="2" borderId="5" xfId="0" applyNumberFormat="1" applyFont="1" applyFill="1" applyBorder="1" applyAlignment="1">
      <alignment horizontal="left" indent="1"/>
    </xf>
    <xf numFmtId="167" fontId="1" fillId="0" borderId="0" xfId="0" quotePrefix="1" applyNumberFormat="1" applyFont="1" applyAlignment="1">
      <alignment horizontal="left" vertical="center" indent="1"/>
    </xf>
    <xf numFmtId="167" fontId="1" fillId="0" borderId="2" xfId="0" quotePrefix="1" applyNumberFormat="1" applyFont="1" applyBorder="1" applyAlignment="1">
      <alignment horizontal="left" vertical="center" indent="1"/>
    </xf>
    <xf numFmtId="167" fontId="1" fillId="0" borderId="1" xfId="0" quotePrefix="1" applyNumberFormat="1" applyFont="1" applyBorder="1" applyAlignment="1">
      <alignment horizontal="left" indent="1"/>
    </xf>
    <xf numFmtId="0" fontId="5" fillId="0" borderId="0" xfId="0" applyFont="1" applyAlignment="1">
      <alignment vertical="center"/>
    </xf>
    <xf numFmtId="0" fontId="4" fillId="0" borderId="0" xfId="0" applyFont="1"/>
    <xf numFmtId="0" fontId="23" fillId="3" borderId="10" xfId="0" applyFont="1" applyFill="1" applyBorder="1"/>
    <xf numFmtId="0" fontId="0" fillId="0" borderId="1" xfId="0" applyBorder="1"/>
    <xf numFmtId="164" fontId="14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left" vertical="top"/>
    </xf>
    <xf numFmtId="1" fontId="13" fillId="0" borderId="0" xfId="0" applyNumberFormat="1" applyFont="1" applyAlignment="1">
      <alignment horizontal="left"/>
    </xf>
    <xf numFmtId="0" fontId="14" fillId="0" borderId="1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4" fillId="2" borderId="0" xfId="0" applyFont="1" applyFill="1" applyAlignment="1">
      <alignment horizontal="left" vertical="center"/>
    </xf>
    <xf numFmtId="167" fontId="14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left"/>
    </xf>
    <xf numFmtId="0" fontId="14" fillId="0" borderId="0" xfId="0" applyFont="1" applyAlignment="1">
      <alignment horizontal="left" vertical="top"/>
    </xf>
    <xf numFmtId="1" fontId="13" fillId="0" borderId="5" xfId="0" applyNumberFormat="1" applyFont="1" applyBorder="1" applyAlignment="1">
      <alignment horizontal="left"/>
    </xf>
    <xf numFmtId="167" fontId="14" fillId="0" borderId="9" xfId="0" applyNumberFormat="1" applyFont="1" applyBorder="1" applyAlignment="1">
      <alignment horizontal="center" vertical="center"/>
    </xf>
    <xf numFmtId="167" fontId="14" fillId="0" borderId="5" xfId="0" applyNumberFormat="1" applyFont="1" applyBorder="1" applyAlignment="1">
      <alignment horizontal="center" vertical="center"/>
    </xf>
    <xf numFmtId="164" fontId="14" fillId="0" borderId="8" xfId="0" applyNumberFormat="1" applyFont="1" applyBorder="1" applyAlignment="1">
      <alignment horizontal="center" vertical="center"/>
    </xf>
    <xf numFmtId="168" fontId="7" fillId="0" borderId="0" xfId="0" applyNumberFormat="1" applyFont="1" applyAlignment="1">
      <alignment horizontal="left"/>
    </xf>
    <xf numFmtId="0" fontId="2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Univers 45 Light" pitchFamily="34" charset="0"/>
              </a:defRPr>
            </a:pPr>
            <a:r>
              <a:rPr lang="en-US" sz="1200">
                <a:latin typeface="Univers 45 Light" pitchFamily="34" charset="0"/>
              </a:rPr>
              <a:t>Personnel Groups by Gender, 2024</a:t>
            </a:r>
          </a:p>
        </c:rich>
      </c:tx>
      <c:layout>
        <c:manualLayout>
          <c:xMode val="edge"/>
          <c:yMode val="edge"/>
          <c:x val="0.31345003330748189"/>
          <c:y val="5.5470297602883232E-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1165053686363851E-2"/>
          <c:y val="8.784270714700225E-2"/>
          <c:w val="0.80508143412121347"/>
          <c:h val="0.7359003345058933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'Data for Chart'!$B$14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'Data for Chart'!$A$15:$A$19</c:f>
              <c:strCache>
                <c:ptCount val="5"/>
                <c:pt idx="0">
                  <c:v>Tenured &amp; Tenure-Eligible Faculty</c:v>
                </c:pt>
                <c:pt idx="1">
                  <c:v>Non-Tenured Faculty</c:v>
                </c:pt>
                <c:pt idx="2">
                  <c:v>Professional &amp; Scientific</c:v>
                </c:pt>
                <c:pt idx="3">
                  <c:v>Contract</c:v>
                </c:pt>
                <c:pt idx="4">
                  <c:v>Merit</c:v>
                </c:pt>
              </c:strCache>
            </c:strRef>
          </c:cat>
          <c:val>
            <c:numRef>
              <c:f>'Data for Chart'!$B$15:$B$19</c:f>
              <c:numCache>
                <c:formatCode>0.0%</c:formatCode>
                <c:ptCount val="5"/>
                <c:pt idx="0">
                  <c:v>0.34226988382484363</c:v>
                </c:pt>
                <c:pt idx="1">
                  <c:v>0.53588516746411485</c:v>
                </c:pt>
                <c:pt idx="2">
                  <c:v>0.58135775862068961</c:v>
                </c:pt>
                <c:pt idx="3">
                  <c:v>0.248</c:v>
                </c:pt>
                <c:pt idx="4">
                  <c:v>0.51275285839929641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C2-4DEA-B5AC-3328CD1ABC99}"/>
            </c:ext>
          </c:extLst>
        </c:ser>
        <c:ser>
          <c:idx val="1"/>
          <c:order val="1"/>
          <c:tx>
            <c:strRef>
              <c:f>'Data for Chart'!$C$14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'Data for Chart'!$A$15:$A$19</c:f>
              <c:strCache>
                <c:ptCount val="5"/>
                <c:pt idx="0">
                  <c:v>Tenured &amp; Tenure-Eligible Faculty</c:v>
                </c:pt>
                <c:pt idx="1">
                  <c:v>Non-Tenured Faculty</c:v>
                </c:pt>
                <c:pt idx="2">
                  <c:v>Professional &amp; Scientific</c:v>
                </c:pt>
                <c:pt idx="3">
                  <c:v>Contract</c:v>
                </c:pt>
                <c:pt idx="4">
                  <c:v>Merit</c:v>
                </c:pt>
              </c:strCache>
            </c:strRef>
          </c:cat>
          <c:val>
            <c:numRef>
              <c:f>'Data for Chart'!$C$15:$C$19</c:f>
              <c:numCache>
                <c:formatCode>0.0%</c:formatCode>
                <c:ptCount val="5"/>
                <c:pt idx="0">
                  <c:v>0.65773011617515642</c:v>
                </c:pt>
                <c:pt idx="1">
                  <c:v>0.46411483253588515</c:v>
                </c:pt>
                <c:pt idx="2">
                  <c:v>0.41837284482758619</c:v>
                </c:pt>
                <c:pt idx="3">
                  <c:v>0.752</c:v>
                </c:pt>
                <c:pt idx="4">
                  <c:v>0.48724714160070359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C2-4DEA-B5AC-3328CD1ABC99}"/>
            </c:ext>
          </c:extLst>
        </c:ser>
        <c:ser>
          <c:idx val="2"/>
          <c:order val="2"/>
          <c:tx>
            <c:strRef>
              <c:f>'Data for Chart'!$D$14</c:f>
              <c:strCache>
                <c:ptCount val="1"/>
                <c:pt idx="0">
                  <c:v>Undeclared/Missing</c:v>
                </c:pt>
              </c:strCache>
            </c:strRef>
          </c:tx>
          <c:spPr>
            <a:solidFill>
              <a:srgbClr val="00B050"/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'Data for Chart'!$A$15:$A$19</c:f>
              <c:strCache>
                <c:ptCount val="5"/>
                <c:pt idx="0">
                  <c:v>Tenured &amp; Tenure-Eligible Faculty</c:v>
                </c:pt>
                <c:pt idx="1">
                  <c:v>Non-Tenured Faculty</c:v>
                </c:pt>
                <c:pt idx="2">
                  <c:v>Professional &amp; Scientific</c:v>
                </c:pt>
                <c:pt idx="3">
                  <c:v>Contract</c:v>
                </c:pt>
                <c:pt idx="4">
                  <c:v>Merit</c:v>
                </c:pt>
              </c:strCache>
            </c:strRef>
          </c:cat>
          <c:val>
            <c:numRef>
              <c:f>'Data for Chart'!$D$15:$D$19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2.6939655172413793E-4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B6-446C-A27C-8EB16C29E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2004864"/>
        <c:axId val="325417240"/>
      </c:barChart>
      <c:catAx>
        <c:axId val="3220048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 i="0" baseline="0">
                <a:latin typeface="Univers 55" pitchFamily="34" charset="0"/>
              </a:defRPr>
            </a:pPr>
            <a:endParaRPr lang="en-US"/>
          </a:p>
        </c:txPr>
        <c:crossAx val="325417240"/>
        <c:crosses val="autoZero"/>
        <c:auto val="1"/>
        <c:lblAlgn val="ctr"/>
        <c:lblOffset val="100"/>
        <c:noMultiLvlLbl val="0"/>
      </c:catAx>
      <c:valAx>
        <c:axId val="32541724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Univers 55" pitchFamily="34" charset="0"/>
              </a:defRPr>
            </a:pPr>
            <a:endParaRPr lang="en-US"/>
          </a:p>
        </c:txPr>
        <c:crossAx val="322004864"/>
        <c:crosses val="autoZero"/>
        <c:crossBetween val="between"/>
      </c:val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89348685698735808"/>
          <c:y val="0.26347940489090516"/>
          <c:w val="9.5938523139405374E-2"/>
          <c:h val="0.24865878489161636"/>
        </c:manualLayout>
      </c:layout>
      <c:overlay val="0"/>
      <c:txPr>
        <a:bodyPr/>
        <a:lstStyle/>
        <a:p>
          <a:pPr>
            <a:defRPr sz="800" b="1" i="0" baseline="0">
              <a:latin typeface="Univers 55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200025</xdr:colOff>
      <xdr:row>54</xdr:row>
      <xdr:rowOff>71071</xdr:rowOff>
    </xdr:from>
    <xdr:to>
      <xdr:col>105</xdr:col>
      <xdr:colOff>276225</xdr:colOff>
      <xdr:row>71</xdr:row>
      <xdr:rowOff>49090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56286</xdr:rowOff>
    </xdr:from>
    <xdr:to>
      <xdr:col>106</xdr:col>
      <xdr:colOff>323850</xdr:colOff>
      <xdr:row>1</xdr:row>
      <xdr:rowOff>57150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0" y="56286"/>
          <a:ext cx="7010400" cy="191364"/>
          <a:chOff x="0" y="56286"/>
          <a:chExt cx="7128003" cy="135568"/>
        </a:xfrm>
      </xdr:grpSpPr>
      <xdr:pic>
        <xdr:nvPicPr>
          <xdr:cNvPr id="10" name="Picture 12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56989" y="56286"/>
            <a:ext cx="1042078" cy="98595"/>
          </a:xfrm>
          <a:prstGeom prst="rect">
            <a:avLst/>
          </a:prstGeom>
          <a:noFill/>
        </xdr:spPr>
      </xdr:pic>
      <xdr:sp macro="" textlink="">
        <xdr:nvSpPr>
          <xdr:cNvPr id="11" name="Line 13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0" y="191854"/>
            <a:ext cx="7128003" cy="0"/>
          </a:xfrm>
          <a:prstGeom prst="line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0.01232</cdr:x>
      <cdr:y>0.21074</cdr:y>
    </cdr:from>
    <cdr:to>
      <cdr:x>0.03191</cdr:x>
      <cdr:y>0.66953</cdr:y>
    </cdr:to>
    <cdr:sp macro="" textlink="">
      <cdr:nvSpPr>
        <cdr:cNvPr id="2" name="TextBox 7"/>
        <cdr:cNvSpPr txBox="1"/>
      </cdr:nvSpPr>
      <cdr:spPr>
        <a:xfrm xmlns:a="http://schemas.openxmlformats.org/drawingml/2006/main" rot="16200000">
          <a:off x="-500170" y="1186407"/>
          <a:ext cx="1307631" cy="13610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>
            <a:alpha val="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 baseline="0">
              <a:latin typeface="+mn-lt"/>
            </a:rPr>
            <a:t>GENDER  PERCENTAGE</a:t>
          </a:r>
        </a:p>
      </cdr:txBody>
    </cdr:sp>
  </cdr:relSizeAnchor>
  <cdr:relSizeAnchor xmlns:cdr="http://schemas.openxmlformats.org/drawingml/2006/chartDrawing">
    <cdr:from>
      <cdr:x>0.39271</cdr:x>
      <cdr:y>0.93828</cdr:y>
    </cdr:from>
    <cdr:to>
      <cdr:x>0.60082</cdr:x>
      <cdr:y>1</cdr:y>
    </cdr:to>
    <cdr:sp macro="" textlink="">
      <cdr:nvSpPr>
        <cdr:cNvPr id="3" name="TextBox 7"/>
        <cdr:cNvSpPr txBox="1"/>
      </cdr:nvSpPr>
      <cdr:spPr>
        <a:xfrm xmlns:a="http://schemas.openxmlformats.org/drawingml/2006/main">
          <a:off x="2796781" y="2536766"/>
          <a:ext cx="1482111" cy="166868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>
            <a:alpha val="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 baseline="0">
              <a:latin typeface="+mn-lt"/>
            </a:rPr>
            <a:t>PERSONNEL GROUP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C145"/>
  <sheetViews>
    <sheetView showGridLines="0" tabSelected="1" view="pageBreakPreview" zoomScaleNormal="120" zoomScaleSheetLayoutView="100" workbookViewId="0">
      <selection activeCell="A46" sqref="A46"/>
    </sheetView>
  </sheetViews>
  <sheetFormatPr defaultColWidth="11.42578125" defaultRowHeight="12.75"/>
  <cols>
    <col min="1" max="1" width="1.7109375" customWidth="1"/>
    <col min="2" max="2" width="0.7109375" customWidth="1"/>
    <col min="3" max="3" width="24.85546875" customWidth="1"/>
    <col min="4" max="4" width="14" style="11" hidden="1" customWidth="1"/>
    <col min="5" max="5" width="4.5703125" style="8" hidden="1" customWidth="1"/>
    <col min="6" max="6" width="1.7109375" style="4" hidden="1" customWidth="1"/>
    <col min="7" max="7" width="14" style="11" hidden="1" customWidth="1"/>
    <col min="8" max="8" width="4.5703125" style="8" hidden="1" customWidth="1"/>
    <col min="9" max="9" width="1.7109375" style="4" hidden="1" customWidth="1"/>
    <col min="10" max="10" width="14" style="11" hidden="1" customWidth="1"/>
    <col min="11" max="11" width="4.5703125" style="8" hidden="1" customWidth="1"/>
    <col min="12" max="12" width="0.28515625" style="7" hidden="1" customWidth="1"/>
    <col min="13" max="13" width="14" style="11" hidden="1" customWidth="1"/>
    <col min="14" max="14" width="4.5703125" style="8" hidden="1" customWidth="1"/>
    <col min="15" max="15" width="1.42578125" style="7" hidden="1" customWidth="1"/>
    <col min="16" max="16" width="14" style="11" hidden="1" customWidth="1"/>
    <col min="17" max="17" width="4.5703125" style="8" hidden="1" customWidth="1"/>
    <col min="18" max="18" width="1.7109375" style="7" hidden="1" customWidth="1"/>
    <col min="19" max="19" width="14" style="11" hidden="1" customWidth="1"/>
    <col min="20" max="20" width="5.42578125" style="8" hidden="1" customWidth="1"/>
    <col min="21" max="21" width="0.28515625" style="7" hidden="1" customWidth="1"/>
    <col min="22" max="22" width="14" style="11" hidden="1" customWidth="1"/>
    <col min="23" max="23" width="5.42578125" style="8" hidden="1" customWidth="1"/>
    <col min="24" max="24" width="1.7109375" style="7" hidden="1" customWidth="1"/>
    <col min="25" max="25" width="14" style="11" hidden="1" customWidth="1"/>
    <col min="26" max="26" width="5.42578125" style="8" hidden="1" customWidth="1"/>
    <col min="27" max="27" width="1.7109375" style="7" hidden="1" customWidth="1"/>
    <col min="28" max="28" width="14" style="11" hidden="1" customWidth="1"/>
    <col min="29" max="29" width="5.42578125" style="8" hidden="1" customWidth="1"/>
    <col min="30" max="30" width="1.7109375" style="7" hidden="1" customWidth="1"/>
    <col min="31" max="31" width="14" style="11" hidden="1" customWidth="1"/>
    <col min="32" max="32" width="5.42578125" style="8" hidden="1" customWidth="1"/>
    <col min="33" max="33" width="1.7109375" style="7" hidden="1" customWidth="1"/>
    <col min="34" max="34" width="14" style="11" hidden="1" customWidth="1"/>
    <col min="35" max="35" width="5.42578125" style="8" hidden="1" customWidth="1"/>
    <col min="36" max="36" width="1.7109375" style="7" hidden="1" customWidth="1"/>
    <col min="37" max="37" width="14" style="11" hidden="1" customWidth="1"/>
    <col min="38" max="38" width="5.42578125" style="8" hidden="1" customWidth="1"/>
    <col min="39" max="39" width="1.7109375" hidden="1" customWidth="1"/>
    <col min="40" max="40" width="7.7109375" style="11" hidden="1" customWidth="1"/>
    <col min="41" max="41" width="5.42578125" style="8" hidden="1" customWidth="1"/>
    <col min="42" max="42" width="1.7109375" hidden="1" customWidth="1"/>
    <col min="43" max="43" width="7.7109375" style="11" hidden="1" customWidth="1"/>
    <col min="44" max="44" width="5.42578125" style="8" hidden="1" customWidth="1"/>
    <col min="45" max="45" width="1.7109375" hidden="1" customWidth="1"/>
    <col min="46" max="46" width="7.7109375" style="11" hidden="1" customWidth="1"/>
    <col min="47" max="47" width="5.42578125" style="8" hidden="1" customWidth="1"/>
    <col min="48" max="48" width="1.7109375" hidden="1" customWidth="1"/>
    <col min="49" max="49" width="7.7109375" style="11" hidden="1" customWidth="1"/>
    <col min="50" max="50" width="5.42578125" style="8" hidden="1" customWidth="1"/>
    <col min="51" max="51" width="1.7109375" hidden="1" customWidth="1"/>
    <col min="52" max="52" width="7.7109375" style="11" hidden="1" customWidth="1"/>
    <col min="53" max="53" width="5.42578125" style="8" hidden="1" customWidth="1"/>
    <col min="54" max="54" width="1.7109375" hidden="1" customWidth="1"/>
    <col min="55" max="55" width="7.7109375" style="11" hidden="1" customWidth="1"/>
    <col min="56" max="56" width="5.42578125" style="8" hidden="1" customWidth="1"/>
    <col min="57" max="57" width="1.7109375" hidden="1" customWidth="1"/>
    <col min="58" max="58" width="7.7109375" style="11" hidden="1" customWidth="1"/>
    <col min="59" max="59" width="5.42578125" style="8" hidden="1" customWidth="1"/>
    <col min="60" max="60" width="1.7109375" hidden="1" customWidth="1"/>
    <col min="61" max="61" width="7.7109375" style="11" hidden="1" customWidth="1"/>
    <col min="62" max="62" width="5.42578125" style="8" hidden="1" customWidth="1"/>
    <col min="63" max="63" width="1.7109375" hidden="1" customWidth="1"/>
    <col min="64" max="64" width="7.7109375" style="11" hidden="1" customWidth="1"/>
    <col min="65" max="65" width="5.42578125" style="8" hidden="1" customWidth="1"/>
    <col min="66" max="66" width="1.7109375" hidden="1" customWidth="1"/>
    <col min="67" max="67" width="7.7109375" style="11" hidden="1" customWidth="1"/>
    <col min="68" max="68" width="5.42578125" style="8" hidden="1" customWidth="1"/>
    <col min="69" max="69" width="1.7109375" hidden="1" customWidth="1"/>
    <col min="70" max="70" width="7.7109375" style="11" hidden="1" customWidth="1"/>
    <col min="71" max="71" width="5.42578125" style="8" hidden="1" customWidth="1"/>
    <col min="72" max="72" width="1.7109375" hidden="1" customWidth="1"/>
    <col min="73" max="73" width="8.5703125" style="11" hidden="1" customWidth="1"/>
    <col min="74" max="74" width="5.42578125" style="8" hidden="1" customWidth="1"/>
    <col min="75" max="75" width="0.85546875" hidden="1" customWidth="1"/>
    <col min="76" max="76" width="7.7109375" style="11" hidden="1" customWidth="1"/>
    <col min="77" max="77" width="5.42578125" style="8" hidden="1" customWidth="1"/>
    <col min="78" max="78" width="1.28515625" hidden="1" customWidth="1"/>
    <col min="79" max="79" width="7.7109375" style="11" hidden="1" customWidth="1"/>
    <col min="80" max="80" width="5.42578125" style="8" hidden="1" customWidth="1"/>
    <col min="81" max="81" width="1.28515625" hidden="1" customWidth="1"/>
    <col min="82" max="82" width="8.140625" style="11" hidden="1" customWidth="1"/>
    <col min="83" max="83" width="5.42578125" style="8" hidden="1" customWidth="1"/>
    <col min="84" max="84" width="1.28515625" hidden="1" customWidth="1"/>
    <col min="85" max="85" width="8.140625" style="11" hidden="1" customWidth="1"/>
    <col min="86" max="86" width="5.42578125" style="8" hidden="1" customWidth="1"/>
    <col min="87" max="87" width="1.28515625" hidden="1" customWidth="1"/>
    <col min="88" max="88" width="8.140625" style="11" hidden="1" customWidth="1"/>
    <col min="89" max="89" width="5.42578125" style="8" hidden="1" customWidth="1"/>
    <col min="90" max="90" width="1.28515625" hidden="1" customWidth="1"/>
    <col min="91" max="91" width="8.140625" style="11" hidden="1" customWidth="1"/>
    <col min="92" max="92" width="5.42578125" style="8" hidden="1" customWidth="1"/>
    <col min="93" max="93" width="1.28515625" hidden="1" customWidth="1"/>
    <col min="94" max="94" width="8.140625" style="11" bestFit="1" customWidth="1"/>
    <col min="95" max="95" width="7.140625" style="8" customWidth="1"/>
    <col min="96" max="96" width="1.28515625" customWidth="1"/>
    <col min="97" max="97" width="7.5703125" style="11" customWidth="1"/>
    <col min="98" max="98" width="7.140625" style="8" customWidth="1"/>
    <col min="99" max="99" width="1.28515625" customWidth="1"/>
    <col min="100" max="101" width="7.5703125" style="11" customWidth="1"/>
    <col min="102" max="102" width="1.28515625" style="11" customWidth="1"/>
    <col min="103" max="104" width="7.5703125" style="11" customWidth="1"/>
    <col min="105" max="105" width="1.28515625" style="11" customWidth="1"/>
    <col min="106" max="107" width="7.5703125" style="11" customWidth="1"/>
  </cols>
  <sheetData>
    <row r="1" spans="1:107" s="13" customFormat="1" ht="15" customHeight="1">
      <c r="A1" s="13" t="s">
        <v>0</v>
      </c>
    </row>
    <row r="2" spans="1:107" s="12" customFormat="1" ht="21" customHeight="1">
      <c r="A2" s="157" t="s">
        <v>80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</row>
    <row r="3" spans="1:107" s="33" customFormat="1" ht="15" customHeight="1">
      <c r="A3" s="156" t="s">
        <v>19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56"/>
      <c r="AI3" s="156"/>
      <c r="AJ3" s="156"/>
      <c r="AK3" s="156"/>
      <c r="AL3" s="156"/>
      <c r="AM3" s="156"/>
      <c r="AN3" s="156"/>
      <c r="AO3" s="156"/>
      <c r="AP3" s="156"/>
      <c r="AQ3" s="156"/>
      <c r="AR3" s="156"/>
      <c r="AS3" s="156"/>
      <c r="AT3" s="156"/>
      <c r="AU3" s="156"/>
      <c r="AV3" s="156"/>
      <c r="AW3" s="156"/>
      <c r="AX3" s="156"/>
      <c r="AY3" s="156"/>
      <c r="AZ3" s="156"/>
      <c r="BA3" s="156"/>
      <c r="BB3" s="156"/>
      <c r="BC3" s="156"/>
      <c r="BD3" s="156"/>
      <c r="BE3" s="156"/>
      <c r="BF3" s="156"/>
      <c r="BG3" s="156"/>
      <c r="BH3" s="156"/>
      <c r="BI3" s="156"/>
      <c r="BJ3" s="156"/>
      <c r="BK3" s="156"/>
      <c r="BL3" s="156"/>
      <c r="BM3" s="156"/>
      <c r="BN3" s="156"/>
      <c r="BO3" s="156"/>
      <c r="BP3" s="156"/>
      <c r="BQ3" s="156"/>
      <c r="BR3" s="156"/>
      <c r="BS3" s="156"/>
      <c r="BT3" s="156"/>
      <c r="BU3" s="156"/>
      <c r="BV3" s="156"/>
      <c r="BW3" s="156"/>
      <c r="BX3" s="156"/>
      <c r="BY3" s="156"/>
      <c r="BZ3" s="156"/>
      <c r="CA3" s="156"/>
      <c r="CB3" s="156"/>
      <c r="CC3" s="156"/>
      <c r="CD3" s="156"/>
      <c r="CE3" s="156"/>
    </row>
    <row r="4" spans="1:107" ht="7.5" customHeight="1"/>
    <row r="5" spans="1:107" s="24" customFormat="1" ht="13.5" customHeight="1">
      <c r="A5" s="23"/>
      <c r="B5" s="23"/>
      <c r="C5" s="23"/>
      <c r="D5" s="23" t="s">
        <v>17</v>
      </c>
      <c r="E5" s="23"/>
      <c r="G5" s="23" t="s">
        <v>16</v>
      </c>
      <c r="H5" s="23"/>
      <c r="J5" s="23" t="s">
        <v>15</v>
      </c>
      <c r="K5" s="23"/>
      <c r="M5" s="23" t="s">
        <v>14</v>
      </c>
      <c r="N5" s="23"/>
      <c r="P5" s="23" t="s">
        <v>13</v>
      </c>
      <c r="Q5" s="23"/>
      <c r="S5" s="23" t="s">
        <v>12</v>
      </c>
      <c r="T5" s="23"/>
      <c r="V5" s="23" t="s">
        <v>11</v>
      </c>
      <c r="W5" s="23"/>
      <c r="Y5" s="23" t="s">
        <v>10</v>
      </c>
      <c r="Z5" s="23"/>
      <c r="AB5" s="23" t="s">
        <v>9</v>
      </c>
      <c r="AC5" s="23"/>
      <c r="AE5" s="23" t="s">
        <v>8</v>
      </c>
      <c r="AF5" s="23"/>
      <c r="AH5" s="23" t="s">
        <v>20</v>
      </c>
      <c r="AI5" s="23"/>
      <c r="AK5" s="23" t="s">
        <v>21</v>
      </c>
      <c r="AL5" s="23"/>
      <c r="AN5" s="168" t="s">
        <v>22</v>
      </c>
      <c r="AO5" s="168"/>
      <c r="AQ5" s="168" t="s">
        <v>23</v>
      </c>
      <c r="AR5" s="168"/>
      <c r="AT5" s="168" t="s">
        <v>24</v>
      </c>
      <c r="AU5" s="168"/>
      <c r="AW5" s="168" t="s">
        <v>42</v>
      </c>
      <c r="AX5" s="168"/>
      <c r="AZ5" s="168" t="s">
        <v>25</v>
      </c>
      <c r="BA5" s="168"/>
      <c r="BC5" s="168" t="s">
        <v>26</v>
      </c>
      <c r="BD5" s="168"/>
      <c r="BF5" s="168" t="s">
        <v>27</v>
      </c>
      <c r="BG5" s="168"/>
      <c r="BI5" s="168" t="s">
        <v>28</v>
      </c>
      <c r="BJ5" s="168"/>
      <c r="BL5" s="168" t="s">
        <v>29</v>
      </c>
      <c r="BM5" s="168"/>
      <c r="BO5" s="168" t="s">
        <v>30</v>
      </c>
      <c r="BP5" s="168"/>
      <c r="BR5" s="175" t="s">
        <v>40</v>
      </c>
      <c r="BS5" s="175"/>
      <c r="BT5" s="175"/>
      <c r="BU5" s="169" t="s">
        <v>41</v>
      </c>
      <c r="BV5" s="169"/>
      <c r="BW5" s="21"/>
      <c r="BX5" s="162" t="s">
        <v>51</v>
      </c>
      <c r="BY5" s="162"/>
      <c r="BZ5" s="36"/>
      <c r="CA5" s="162" t="s">
        <v>52</v>
      </c>
      <c r="CB5" s="162"/>
      <c r="CC5" s="36"/>
      <c r="CD5" s="162" t="s">
        <v>53</v>
      </c>
      <c r="CE5" s="162"/>
      <c r="CF5" s="37"/>
      <c r="CG5" s="162" t="s">
        <v>54</v>
      </c>
      <c r="CH5" s="162"/>
      <c r="CI5" s="37"/>
      <c r="CJ5" s="162" t="s">
        <v>69</v>
      </c>
      <c r="CK5" s="162"/>
      <c r="CL5" s="37"/>
      <c r="CM5" s="171" t="s">
        <v>70</v>
      </c>
      <c r="CN5" s="162"/>
      <c r="CO5" s="37"/>
      <c r="CP5" s="162" t="s">
        <v>62</v>
      </c>
      <c r="CQ5" s="162"/>
      <c r="CR5" s="37"/>
      <c r="CS5" s="162" t="s">
        <v>76</v>
      </c>
      <c r="CT5" s="162"/>
      <c r="CU5" s="37"/>
      <c r="CV5" s="37" t="s">
        <v>77</v>
      </c>
      <c r="CW5" s="37"/>
      <c r="CX5" s="37"/>
      <c r="CY5" s="37" t="s">
        <v>78</v>
      </c>
      <c r="CZ5" s="37"/>
      <c r="DA5" s="37"/>
      <c r="DB5" s="37" t="s">
        <v>79</v>
      </c>
      <c r="DC5" s="37"/>
    </row>
    <row r="6" spans="1:107" s="30" customFormat="1" ht="10.5" customHeight="1">
      <c r="A6" s="163" t="s">
        <v>81</v>
      </c>
      <c r="B6" s="163"/>
      <c r="C6" s="163"/>
      <c r="D6" s="25" t="s">
        <v>1</v>
      </c>
      <c r="E6" s="26" t="s">
        <v>2</v>
      </c>
      <c r="F6" s="27"/>
      <c r="G6" s="25" t="s">
        <v>1</v>
      </c>
      <c r="H6" s="26" t="s">
        <v>2</v>
      </c>
      <c r="I6" s="27"/>
      <c r="J6" s="25" t="s">
        <v>1</v>
      </c>
      <c r="K6" s="26" t="s">
        <v>2</v>
      </c>
      <c r="L6" s="28"/>
      <c r="M6" s="25" t="s">
        <v>1</v>
      </c>
      <c r="N6" s="26" t="s">
        <v>2</v>
      </c>
      <c r="O6" s="28"/>
      <c r="P6" s="25" t="s">
        <v>1</v>
      </c>
      <c r="Q6" s="26" t="s">
        <v>2</v>
      </c>
      <c r="R6" s="28"/>
      <c r="S6" s="25" t="s">
        <v>1</v>
      </c>
      <c r="T6" s="26" t="s">
        <v>2</v>
      </c>
      <c r="U6" s="28"/>
      <c r="V6" s="25" t="s">
        <v>1</v>
      </c>
      <c r="W6" s="26" t="s">
        <v>2</v>
      </c>
      <c r="X6" s="28"/>
      <c r="Y6" s="25" t="s">
        <v>1</v>
      </c>
      <c r="Z6" s="26" t="s">
        <v>2</v>
      </c>
      <c r="AA6" s="28"/>
      <c r="AB6" s="25" t="s">
        <v>1</v>
      </c>
      <c r="AC6" s="26" t="s">
        <v>2</v>
      </c>
      <c r="AD6" s="28"/>
      <c r="AE6" s="25" t="s">
        <v>1</v>
      </c>
      <c r="AF6" s="26" t="s">
        <v>2</v>
      </c>
      <c r="AG6" s="28"/>
      <c r="AH6" s="25" t="s">
        <v>1</v>
      </c>
      <c r="AI6" s="26" t="s">
        <v>2</v>
      </c>
      <c r="AJ6" s="28"/>
      <c r="AK6" s="25" t="s">
        <v>1</v>
      </c>
      <c r="AL6" s="26" t="s">
        <v>2</v>
      </c>
      <c r="AM6" s="29"/>
      <c r="AN6" s="25" t="s">
        <v>1</v>
      </c>
      <c r="AO6" s="26" t="s">
        <v>2</v>
      </c>
      <c r="AP6" s="29"/>
      <c r="AQ6" s="25" t="s">
        <v>1</v>
      </c>
      <c r="AR6" s="26" t="s">
        <v>2</v>
      </c>
      <c r="AS6" s="29"/>
      <c r="AT6" s="25" t="s">
        <v>1</v>
      </c>
      <c r="AU6" s="26" t="s">
        <v>2</v>
      </c>
      <c r="AV6" s="29"/>
      <c r="AW6" s="25" t="s">
        <v>1</v>
      </c>
      <c r="AX6" s="26" t="s">
        <v>2</v>
      </c>
      <c r="AY6" s="29"/>
      <c r="AZ6" s="25" t="s">
        <v>1</v>
      </c>
      <c r="BA6" s="26" t="s">
        <v>2</v>
      </c>
      <c r="BB6" s="29"/>
      <c r="BC6" s="25" t="s">
        <v>1</v>
      </c>
      <c r="BD6" s="26" t="s">
        <v>2</v>
      </c>
      <c r="BE6" s="29"/>
      <c r="BF6" s="25" t="s">
        <v>1</v>
      </c>
      <c r="BG6" s="26" t="s">
        <v>2</v>
      </c>
      <c r="BH6" s="29"/>
      <c r="BI6" s="25" t="s">
        <v>1</v>
      </c>
      <c r="BJ6" s="26" t="s">
        <v>2</v>
      </c>
      <c r="BK6" s="29"/>
      <c r="BL6" s="25" t="s">
        <v>1</v>
      </c>
      <c r="BM6" s="26" t="s">
        <v>2</v>
      </c>
      <c r="BN6" s="29"/>
      <c r="BO6" s="25" t="s">
        <v>1</v>
      </c>
      <c r="BP6" s="26" t="s">
        <v>2</v>
      </c>
      <c r="BQ6" s="29"/>
      <c r="BR6" s="25" t="s">
        <v>1</v>
      </c>
      <c r="BS6" s="26" t="s">
        <v>2</v>
      </c>
      <c r="BT6" s="29"/>
      <c r="BU6" s="25" t="s">
        <v>43</v>
      </c>
      <c r="BV6" s="26" t="s">
        <v>2</v>
      </c>
      <c r="BW6" s="29"/>
      <c r="BX6" s="38" t="s">
        <v>1</v>
      </c>
      <c r="BY6" s="39" t="s">
        <v>2</v>
      </c>
      <c r="BZ6" s="40"/>
      <c r="CA6" s="38" t="s">
        <v>1</v>
      </c>
      <c r="CB6" s="39" t="s">
        <v>2</v>
      </c>
      <c r="CC6" s="40"/>
      <c r="CD6" s="38" t="s">
        <v>44</v>
      </c>
      <c r="CE6" s="39" t="s">
        <v>2</v>
      </c>
      <c r="CF6" s="40"/>
      <c r="CG6" s="38" t="s">
        <v>44</v>
      </c>
      <c r="CH6" s="39" t="s">
        <v>2</v>
      </c>
      <c r="CI6" s="40"/>
      <c r="CJ6" s="38" t="s">
        <v>44</v>
      </c>
      <c r="CK6" s="39" t="s">
        <v>2</v>
      </c>
      <c r="CL6" s="40"/>
      <c r="CM6" s="129" t="s">
        <v>44</v>
      </c>
      <c r="CN6" s="39" t="s">
        <v>2</v>
      </c>
      <c r="CO6" s="40"/>
      <c r="CP6" s="38" t="s">
        <v>44</v>
      </c>
      <c r="CQ6" s="39" t="s">
        <v>2</v>
      </c>
      <c r="CR6" s="40"/>
      <c r="CS6" s="38" t="s">
        <v>44</v>
      </c>
      <c r="CT6" s="39" t="s">
        <v>2</v>
      </c>
      <c r="CU6" s="40"/>
      <c r="CV6" s="38" t="s">
        <v>44</v>
      </c>
      <c r="CW6" s="39" t="s">
        <v>2</v>
      </c>
      <c r="CX6" s="38"/>
      <c r="CY6" s="38" t="s">
        <v>44</v>
      </c>
      <c r="CZ6" s="39" t="s">
        <v>2</v>
      </c>
      <c r="DA6" s="38"/>
      <c r="DB6" s="38" t="s">
        <v>44</v>
      </c>
      <c r="DC6" s="39" t="s">
        <v>2</v>
      </c>
    </row>
    <row r="7" spans="1:107" s="45" customFormat="1" ht="15" customHeight="1">
      <c r="A7" s="164" t="s">
        <v>45</v>
      </c>
      <c r="B7" s="164"/>
      <c r="C7" s="164"/>
      <c r="D7" s="46"/>
      <c r="E7" s="47"/>
      <c r="F7" s="48"/>
      <c r="G7" s="46"/>
      <c r="H7" s="47"/>
      <c r="I7" s="48"/>
      <c r="J7" s="46"/>
      <c r="K7" s="47"/>
      <c r="L7" s="49"/>
      <c r="M7" s="46"/>
      <c r="N7" s="47"/>
      <c r="O7" s="49"/>
      <c r="P7" s="46"/>
      <c r="Q7" s="47"/>
      <c r="R7" s="49"/>
      <c r="S7" s="46"/>
      <c r="T7" s="47"/>
      <c r="U7" s="49"/>
      <c r="V7" s="46"/>
      <c r="W7" s="47"/>
      <c r="X7" s="49"/>
      <c r="Y7" s="46"/>
      <c r="Z7" s="47"/>
      <c r="AA7" s="49"/>
      <c r="AB7" s="46"/>
      <c r="AC7" s="47"/>
      <c r="AD7" s="49"/>
      <c r="AE7" s="46"/>
      <c r="AF7" s="47"/>
      <c r="AG7" s="49"/>
      <c r="AH7" s="46"/>
      <c r="AI7" s="47"/>
      <c r="AJ7" s="49"/>
      <c r="AK7" s="46"/>
      <c r="AL7" s="47"/>
      <c r="AN7" s="46"/>
      <c r="AO7" s="47"/>
      <c r="AQ7" s="46"/>
      <c r="AR7" s="47"/>
      <c r="AT7" s="46"/>
      <c r="AU7" s="47"/>
      <c r="AW7" s="46"/>
      <c r="AX7" s="47"/>
      <c r="AZ7" s="46"/>
      <c r="BA7" s="47"/>
      <c r="BC7" s="46"/>
      <c r="BD7" s="47"/>
      <c r="BF7" s="46"/>
      <c r="BG7" s="47"/>
      <c r="BI7" s="46"/>
      <c r="BJ7" s="47"/>
      <c r="BL7" s="46"/>
      <c r="BM7" s="47"/>
      <c r="BO7" s="46"/>
      <c r="BP7" s="47"/>
      <c r="BR7" s="46"/>
      <c r="BS7" s="47"/>
      <c r="BU7" s="46"/>
      <c r="BV7" s="47"/>
      <c r="BX7" s="46"/>
      <c r="BY7" s="49"/>
      <c r="CA7" s="46"/>
      <c r="CB7" s="49"/>
      <c r="CD7" s="46"/>
      <c r="CE7" s="49"/>
      <c r="CG7" s="46"/>
      <c r="CH7" s="49"/>
      <c r="CI7" s="47"/>
      <c r="CJ7" s="46"/>
      <c r="CK7" s="49"/>
      <c r="CL7" s="47"/>
      <c r="CM7" s="130"/>
      <c r="CN7" s="49"/>
      <c r="CP7" s="46"/>
      <c r="CQ7" s="49"/>
      <c r="CS7" s="46"/>
      <c r="CT7" s="49"/>
      <c r="CV7" s="46"/>
      <c r="CW7" s="49"/>
      <c r="CX7" s="46"/>
      <c r="CY7" s="46"/>
      <c r="CZ7" s="49"/>
      <c r="DA7" s="46"/>
      <c r="DB7" s="46"/>
      <c r="DC7" s="49"/>
    </row>
    <row r="8" spans="1:107" s="45" customFormat="1" ht="13.15" customHeight="1">
      <c r="A8" s="41"/>
      <c r="B8" s="166" t="s">
        <v>3</v>
      </c>
      <c r="C8" s="166"/>
      <c r="D8" s="42">
        <f>SUM(D9:D10)</f>
        <v>1195</v>
      </c>
      <c r="E8" s="43"/>
      <c r="F8" s="43"/>
      <c r="G8" s="42">
        <f>SUM(G9:G10)</f>
        <v>1180</v>
      </c>
      <c r="H8" s="43"/>
      <c r="I8" s="43"/>
      <c r="J8" s="42">
        <f>SUM(J9:J10)</f>
        <v>1177</v>
      </c>
      <c r="K8" s="43"/>
      <c r="L8" s="43"/>
      <c r="M8" s="42">
        <f>SUM(M9:M10)</f>
        <v>1191</v>
      </c>
      <c r="N8" s="43"/>
      <c r="O8" s="43"/>
      <c r="P8" s="42">
        <f>SUM(P9:P10)</f>
        <v>1198</v>
      </c>
      <c r="Q8" s="43"/>
      <c r="R8" s="43"/>
      <c r="S8" s="42">
        <f>SUM(S9:S10)</f>
        <v>1210</v>
      </c>
      <c r="T8" s="43"/>
      <c r="U8" s="43"/>
      <c r="V8" s="42">
        <f>SUM(V9:V10)</f>
        <v>1196</v>
      </c>
      <c r="W8" s="43"/>
      <c r="X8" s="43"/>
      <c r="Y8" s="42">
        <f>SUM(Y9:Y10)</f>
        <v>1162</v>
      </c>
      <c r="Z8" s="43"/>
      <c r="AA8" s="43"/>
      <c r="AB8" s="42">
        <f>SUM(AB9:AB10)</f>
        <v>1163</v>
      </c>
      <c r="AC8" s="43"/>
      <c r="AD8" s="43"/>
      <c r="AE8" s="42">
        <f>SUM(AE9:AE10)</f>
        <v>1114</v>
      </c>
      <c r="AF8" s="43"/>
      <c r="AG8" s="43"/>
      <c r="AH8" s="42">
        <f>SUM(AH9:AH10)</f>
        <v>1077</v>
      </c>
      <c r="AI8" s="43"/>
      <c r="AJ8" s="43"/>
      <c r="AK8" s="42">
        <f>SUM(AK9:AK10)</f>
        <v>1059</v>
      </c>
      <c r="AL8" s="43"/>
      <c r="AM8" s="41"/>
      <c r="AN8" s="42">
        <f>SUM(AN9:AN10)</f>
        <v>1020</v>
      </c>
      <c r="AO8" s="43"/>
      <c r="AP8" s="41"/>
      <c r="AQ8" s="42">
        <f>SUM(AQ9:AQ10)</f>
        <v>1007</v>
      </c>
      <c r="AR8" s="43"/>
      <c r="AS8" s="41"/>
      <c r="AT8" s="42">
        <f>SUM(AT9:AT10)</f>
        <v>978</v>
      </c>
      <c r="AU8" s="43"/>
      <c r="AV8" s="41"/>
      <c r="AW8" s="42">
        <f>SUM(AW9:AW10)</f>
        <v>998</v>
      </c>
      <c r="AX8" s="43"/>
      <c r="AY8" s="41"/>
      <c r="AZ8" s="42">
        <f>SUM(AZ9:AZ10)</f>
        <v>985</v>
      </c>
      <c r="BA8" s="43"/>
      <c r="BB8" s="41"/>
      <c r="BC8" s="42">
        <f>SUM(BC9:BC10)</f>
        <v>984</v>
      </c>
      <c r="BD8" s="43"/>
      <c r="BE8" s="41"/>
      <c r="BF8" s="42">
        <f>SUM(BF9:BF10)</f>
        <v>987</v>
      </c>
      <c r="BG8" s="43"/>
      <c r="BH8" s="41"/>
      <c r="BI8" s="42">
        <f>SUM(BI9:BI10)</f>
        <v>1018</v>
      </c>
      <c r="BJ8" s="43"/>
      <c r="BK8" s="41"/>
      <c r="BL8" s="42">
        <f>SUM(BL9:BL10)</f>
        <v>1008</v>
      </c>
      <c r="BM8" s="43"/>
      <c r="BN8" s="41"/>
      <c r="BO8" s="42">
        <f>SUM(BO9:BO10)</f>
        <v>1007</v>
      </c>
      <c r="BP8" s="43"/>
      <c r="BQ8" s="41"/>
      <c r="BR8" s="42">
        <f>SUM(BR9:BR10)</f>
        <v>1028</v>
      </c>
      <c r="BS8" s="43"/>
      <c r="BT8" s="41"/>
      <c r="BU8" s="42">
        <f>SUM(BU9:BU10)</f>
        <v>1013</v>
      </c>
      <c r="BV8" s="43"/>
      <c r="BW8" s="41"/>
      <c r="BX8" s="42">
        <f>SUM(BX9:BX10)</f>
        <v>1003</v>
      </c>
      <c r="BY8" s="44"/>
      <c r="BZ8" s="41"/>
      <c r="CA8" s="42">
        <f>SUM(CA9:CA10)</f>
        <v>1020</v>
      </c>
      <c r="CB8" s="44"/>
      <c r="CC8" s="41"/>
      <c r="CD8" s="42">
        <f>SUM(CD9:CD10)</f>
        <v>997</v>
      </c>
      <c r="CE8" s="44"/>
      <c r="CF8" s="41"/>
      <c r="CG8" s="42">
        <f>SUM(CG9:CG10)</f>
        <v>979</v>
      </c>
      <c r="CH8" s="44"/>
      <c r="CI8" s="43"/>
      <c r="CJ8" s="42">
        <f>SUM(CJ9:CJ10)</f>
        <v>986</v>
      </c>
      <c r="CK8" s="44"/>
      <c r="CL8" s="43"/>
      <c r="CM8" s="131">
        <f>SUM(CM9:CM11)</f>
        <v>966</v>
      </c>
      <c r="CN8" s="44"/>
      <c r="CO8" s="41"/>
      <c r="CP8" s="42">
        <v>981</v>
      </c>
      <c r="CQ8" s="44"/>
      <c r="CR8" s="41"/>
      <c r="CS8" s="42">
        <f>SUM(CS9:CS11)</f>
        <v>963</v>
      </c>
      <c r="CT8" s="44"/>
      <c r="CU8" s="41"/>
      <c r="CV8" s="42">
        <f>SUM(CV9:CV11)</f>
        <v>953</v>
      </c>
      <c r="CW8" s="44"/>
      <c r="CX8" s="42"/>
      <c r="CY8" s="42">
        <f>SUM(CY9:CY11)</f>
        <v>933</v>
      </c>
      <c r="CZ8" s="44"/>
      <c r="DA8" s="42"/>
      <c r="DB8" s="42">
        <f>SUM(DB9:DB11)</f>
        <v>906</v>
      </c>
      <c r="DC8" s="44"/>
    </row>
    <row r="9" spans="1:107" s="32" customFormat="1" ht="9" customHeight="1">
      <c r="A9" s="77"/>
      <c r="B9" s="77"/>
      <c r="C9" s="61" t="s">
        <v>35</v>
      </c>
      <c r="D9" s="62">
        <v>192</v>
      </c>
      <c r="E9" s="63">
        <f>(D9/D8)</f>
        <v>0.1606694560669456</v>
      </c>
      <c r="F9" s="63"/>
      <c r="G9" s="62">
        <v>191</v>
      </c>
      <c r="H9" s="63">
        <f>(G9/G8)</f>
        <v>0.16186440677966102</v>
      </c>
      <c r="I9" s="63"/>
      <c r="J9" s="62">
        <v>193</v>
      </c>
      <c r="K9" s="63">
        <f>(J9/J8)</f>
        <v>0.16397621070518267</v>
      </c>
      <c r="L9" s="63"/>
      <c r="M9" s="62">
        <v>203</v>
      </c>
      <c r="N9" s="63">
        <f>(M9/M8)</f>
        <v>0.17044500419815281</v>
      </c>
      <c r="O9" s="63"/>
      <c r="P9" s="62">
        <v>212</v>
      </c>
      <c r="Q9" s="63">
        <f>(P9/P8)</f>
        <v>0.17696160267111852</v>
      </c>
      <c r="R9" s="63"/>
      <c r="S9" s="62">
        <v>217</v>
      </c>
      <c r="T9" s="63">
        <f>(S9/S8)</f>
        <v>0.17933884297520661</v>
      </c>
      <c r="U9" s="63"/>
      <c r="V9" s="62">
        <v>221</v>
      </c>
      <c r="W9" s="63">
        <f>(V9/V8)</f>
        <v>0.18478260869565216</v>
      </c>
      <c r="X9" s="63"/>
      <c r="Y9" s="62">
        <v>214</v>
      </c>
      <c r="Z9" s="63">
        <f>(Y9/Y8)</f>
        <v>0.18416523235800344</v>
      </c>
      <c r="AA9" s="63"/>
      <c r="AB9" s="62">
        <v>225</v>
      </c>
      <c r="AC9" s="63">
        <f>(AB9/AB8)</f>
        <v>0.1934651762682717</v>
      </c>
      <c r="AD9" s="63"/>
      <c r="AE9" s="62">
        <v>221</v>
      </c>
      <c r="AF9" s="63">
        <f>(AE9/AE8)</f>
        <v>0.19838420107719928</v>
      </c>
      <c r="AG9" s="63"/>
      <c r="AH9" s="62">
        <v>222</v>
      </c>
      <c r="AI9" s="63">
        <f>(AH9/AH8)</f>
        <v>0.20612813370473537</v>
      </c>
      <c r="AJ9" s="63"/>
      <c r="AK9" s="62">
        <v>229</v>
      </c>
      <c r="AL9" s="63">
        <f>(AK9/AK8)</f>
        <v>0.21624173748819642</v>
      </c>
      <c r="AM9" s="61"/>
      <c r="AN9" s="62">
        <v>233</v>
      </c>
      <c r="AO9" s="63">
        <f>(AN9/AN8)</f>
        <v>0.2284313725490196</v>
      </c>
      <c r="AP9" s="61"/>
      <c r="AQ9" s="62">
        <v>237</v>
      </c>
      <c r="AR9" s="63">
        <f>(AQ9/AQ8)</f>
        <v>0.23535253227408143</v>
      </c>
      <c r="AS9" s="61"/>
      <c r="AT9" s="62">
        <v>237</v>
      </c>
      <c r="AU9" s="63">
        <f>(AT9/AT8)</f>
        <v>0.24233128834355827</v>
      </c>
      <c r="AV9" s="61"/>
      <c r="AW9" s="62">
        <v>247</v>
      </c>
      <c r="AX9" s="63">
        <f>(AW9/AW8)</f>
        <v>0.24749498997995992</v>
      </c>
      <c r="AY9" s="61"/>
      <c r="AZ9" s="62">
        <v>253</v>
      </c>
      <c r="BA9" s="63">
        <f>(AZ9/AZ8)</f>
        <v>0.25685279187817261</v>
      </c>
      <c r="BB9" s="61"/>
      <c r="BC9" s="62">
        <v>251</v>
      </c>
      <c r="BD9" s="63">
        <f>(BC9/BC8)</f>
        <v>0.25508130081300812</v>
      </c>
      <c r="BE9" s="61"/>
      <c r="BF9" s="62">
        <v>248</v>
      </c>
      <c r="BG9" s="63">
        <f>(BF9/BF8)</f>
        <v>0.25126646403242148</v>
      </c>
      <c r="BH9" s="61"/>
      <c r="BI9" s="62">
        <v>261</v>
      </c>
      <c r="BJ9" s="63">
        <f>(BI9/BI8)</f>
        <v>0.25638506876227896</v>
      </c>
      <c r="BK9" s="61"/>
      <c r="BL9" s="62">
        <v>260</v>
      </c>
      <c r="BM9" s="63">
        <f>(BL9/BL8)</f>
        <v>0.25793650793650796</v>
      </c>
      <c r="BN9" s="61"/>
      <c r="BO9" s="62">
        <v>265</v>
      </c>
      <c r="BP9" s="63">
        <f>(BO9/BO8)</f>
        <v>0.26315789473684209</v>
      </c>
      <c r="BQ9" s="61"/>
      <c r="BR9" s="62">
        <v>282</v>
      </c>
      <c r="BS9" s="63">
        <f>(BR9/BR8)</f>
        <v>0.27431906614785995</v>
      </c>
      <c r="BT9" s="61"/>
      <c r="BU9" s="62">
        <v>283</v>
      </c>
      <c r="BV9" s="63">
        <f>(BU9/BU8)</f>
        <v>0.27936821322803551</v>
      </c>
      <c r="BW9" s="61"/>
      <c r="BX9" s="62">
        <v>277</v>
      </c>
      <c r="BY9" s="64">
        <f>(BX9/BX8)</f>
        <v>0.2761714855433699</v>
      </c>
      <c r="BZ9" s="61"/>
      <c r="CA9" s="62">
        <v>287</v>
      </c>
      <c r="CB9" s="64">
        <f>(CA9/CA8)</f>
        <v>0.28137254901960784</v>
      </c>
      <c r="CC9" s="61"/>
      <c r="CD9" s="143">
        <v>284</v>
      </c>
      <c r="CE9" s="64">
        <f>(CD9/CD8)</f>
        <v>0.2848545636910732</v>
      </c>
      <c r="CF9" s="61"/>
      <c r="CG9" s="143">
        <v>281</v>
      </c>
      <c r="CH9" s="64">
        <f>CG9/CG8</f>
        <v>0.28702757916241062</v>
      </c>
      <c r="CI9" s="63"/>
      <c r="CJ9" s="143">
        <v>295</v>
      </c>
      <c r="CK9" s="64">
        <f>CJ9/CJ8</f>
        <v>0.29918864097363085</v>
      </c>
      <c r="CL9" s="63"/>
      <c r="CM9" s="147">
        <v>289</v>
      </c>
      <c r="CN9" s="64">
        <f>CM9/CM8</f>
        <v>0.29917184265010349</v>
      </c>
      <c r="CO9" s="61"/>
      <c r="CP9" s="143">
        <v>307</v>
      </c>
      <c r="CQ9" s="64">
        <f>CP9/CP8</f>
        <v>0.31294597349643222</v>
      </c>
      <c r="CR9" s="61"/>
      <c r="CS9" s="143">
        <v>309</v>
      </c>
      <c r="CT9" s="64">
        <f>CS9/CS8</f>
        <v>0.32087227414330216</v>
      </c>
      <c r="CU9" s="61"/>
      <c r="CV9" s="143">
        <v>309</v>
      </c>
      <c r="CW9" s="64">
        <f>CV9/CV8</f>
        <v>0.32423924449108082</v>
      </c>
      <c r="CX9" s="143"/>
      <c r="CY9" s="143">
        <v>313</v>
      </c>
      <c r="CZ9" s="64">
        <f>CY9/CY8</f>
        <v>0.33547695605573419</v>
      </c>
      <c r="DA9" s="143"/>
      <c r="DB9" s="143">
        <v>303</v>
      </c>
      <c r="DC9" s="64">
        <f>DB9/DB8</f>
        <v>0.33443708609271522</v>
      </c>
    </row>
    <row r="10" spans="1:107" s="32" customFormat="1" ht="9.9499999999999993" customHeight="1">
      <c r="A10" s="77"/>
      <c r="B10" s="77"/>
      <c r="C10" s="61" t="s">
        <v>36</v>
      </c>
      <c r="D10" s="62">
        <v>1003</v>
      </c>
      <c r="E10" s="63"/>
      <c r="F10" s="63"/>
      <c r="G10" s="62">
        <v>989</v>
      </c>
      <c r="H10" s="63"/>
      <c r="I10" s="63"/>
      <c r="J10" s="62">
        <v>984</v>
      </c>
      <c r="K10" s="63"/>
      <c r="L10" s="63"/>
      <c r="M10" s="62">
        <v>988</v>
      </c>
      <c r="N10" s="63"/>
      <c r="O10" s="63"/>
      <c r="P10" s="62">
        <v>986</v>
      </c>
      <c r="Q10" s="63"/>
      <c r="R10" s="63"/>
      <c r="S10" s="62">
        <v>993</v>
      </c>
      <c r="T10" s="63"/>
      <c r="U10" s="63"/>
      <c r="V10" s="62">
        <v>975</v>
      </c>
      <c r="W10" s="63"/>
      <c r="X10" s="63"/>
      <c r="Y10" s="62">
        <v>948</v>
      </c>
      <c r="Z10" s="63"/>
      <c r="AA10" s="63"/>
      <c r="AB10" s="62">
        <v>938</v>
      </c>
      <c r="AC10" s="63"/>
      <c r="AD10" s="63"/>
      <c r="AE10" s="62">
        <v>893</v>
      </c>
      <c r="AF10" s="63"/>
      <c r="AG10" s="63"/>
      <c r="AH10" s="62">
        <v>855</v>
      </c>
      <c r="AI10" s="63"/>
      <c r="AJ10" s="63"/>
      <c r="AK10" s="62">
        <v>830</v>
      </c>
      <c r="AL10" s="63"/>
      <c r="AM10" s="61"/>
      <c r="AN10" s="62">
        <v>787</v>
      </c>
      <c r="AO10" s="63"/>
      <c r="AP10" s="61"/>
      <c r="AQ10" s="62">
        <v>770</v>
      </c>
      <c r="AR10" s="63"/>
      <c r="AS10" s="61"/>
      <c r="AT10" s="62">
        <v>741</v>
      </c>
      <c r="AU10" s="63"/>
      <c r="AV10" s="61"/>
      <c r="AW10" s="62">
        <v>751</v>
      </c>
      <c r="AX10" s="63"/>
      <c r="AY10" s="61"/>
      <c r="AZ10" s="62">
        <v>732</v>
      </c>
      <c r="BA10" s="63"/>
      <c r="BB10" s="61"/>
      <c r="BC10" s="62">
        <v>733</v>
      </c>
      <c r="BD10" s="63"/>
      <c r="BE10" s="61"/>
      <c r="BF10" s="62">
        <v>739</v>
      </c>
      <c r="BG10" s="63"/>
      <c r="BH10" s="61"/>
      <c r="BI10" s="62">
        <v>757</v>
      </c>
      <c r="BJ10" s="63"/>
      <c r="BK10" s="61"/>
      <c r="BL10" s="62">
        <v>748</v>
      </c>
      <c r="BM10" s="63"/>
      <c r="BN10" s="61"/>
      <c r="BO10" s="62">
        <v>742</v>
      </c>
      <c r="BP10" s="63"/>
      <c r="BQ10" s="61"/>
      <c r="BR10" s="62">
        <v>746</v>
      </c>
      <c r="BS10" s="63"/>
      <c r="BT10" s="61"/>
      <c r="BU10" s="62">
        <v>730</v>
      </c>
      <c r="BV10" s="63"/>
      <c r="BW10" s="61"/>
      <c r="BX10" s="62">
        <v>726</v>
      </c>
      <c r="BY10" s="64"/>
      <c r="BZ10" s="61"/>
      <c r="CA10" s="62">
        <v>733</v>
      </c>
      <c r="CB10" s="64"/>
      <c r="CC10" s="61"/>
      <c r="CD10" s="143">
        <v>713</v>
      </c>
      <c r="CE10" s="64"/>
      <c r="CF10" s="61"/>
      <c r="CG10" s="143">
        <v>698</v>
      </c>
      <c r="CH10" s="64"/>
      <c r="CI10" s="63"/>
      <c r="CJ10" s="143">
        <v>691</v>
      </c>
      <c r="CK10" s="64"/>
      <c r="CL10" s="63"/>
      <c r="CM10" s="147">
        <v>677</v>
      </c>
      <c r="CN10" s="64"/>
      <c r="CO10" s="61"/>
      <c r="CP10" s="143">
        <v>674</v>
      </c>
      <c r="CQ10" s="64"/>
      <c r="CR10" s="61"/>
      <c r="CS10" s="143">
        <v>653</v>
      </c>
      <c r="CT10" s="64"/>
      <c r="CU10" s="61"/>
      <c r="CV10" s="143">
        <v>644</v>
      </c>
      <c r="CW10" s="64"/>
      <c r="CX10" s="143"/>
      <c r="CY10" s="143">
        <v>619</v>
      </c>
      <c r="CZ10" s="64"/>
      <c r="DA10" s="143"/>
      <c r="DB10" s="143">
        <v>603</v>
      </c>
      <c r="DC10" s="64"/>
    </row>
    <row r="11" spans="1:107" s="102" customFormat="1" ht="11.25">
      <c r="A11" s="96"/>
      <c r="B11" s="96"/>
      <c r="C11" s="97" t="s">
        <v>65</v>
      </c>
      <c r="D11" s="98"/>
      <c r="E11" s="99"/>
      <c r="F11" s="99"/>
      <c r="G11" s="98"/>
      <c r="H11" s="99"/>
      <c r="I11" s="99"/>
      <c r="J11" s="98"/>
      <c r="K11" s="99"/>
      <c r="L11" s="99"/>
      <c r="M11" s="98"/>
      <c r="N11" s="99"/>
      <c r="O11" s="99"/>
      <c r="P11" s="98"/>
      <c r="Q11" s="99"/>
      <c r="R11" s="99"/>
      <c r="S11" s="98"/>
      <c r="T11" s="99"/>
      <c r="U11" s="99"/>
      <c r="V11" s="98"/>
      <c r="W11" s="99"/>
      <c r="X11" s="99"/>
      <c r="Y11" s="98"/>
      <c r="Z11" s="99"/>
      <c r="AA11" s="99"/>
      <c r="AB11" s="98"/>
      <c r="AC11" s="99"/>
      <c r="AD11" s="99"/>
      <c r="AE11" s="98"/>
      <c r="AF11" s="99"/>
      <c r="AG11" s="99"/>
      <c r="AH11" s="98"/>
      <c r="AI11" s="99"/>
      <c r="AJ11" s="99"/>
      <c r="AK11" s="98"/>
      <c r="AL11" s="99"/>
      <c r="AM11" s="97"/>
      <c r="AN11" s="98"/>
      <c r="AO11" s="99"/>
      <c r="AP11" s="97"/>
      <c r="AQ11" s="98"/>
      <c r="AR11" s="99"/>
      <c r="AS11" s="97"/>
      <c r="AT11" s="98"/>
      <c r="AU11" s="99"/>
      <c r="AV11" s="97"/>
      <c r="AW11" s="98"/>
      <c r="AX11" s="99"/>
      <c r="AY11" s="97"/>
      <c r="AZ11" s="98"/>
      <c r="BA11" s="99"/>
      <c r="BB11" s="97"/>
      <c r="BC11" s="98"/>
      <c r="BD11" s="99"/>
      <c r="BE11" s="97"/>
      <c r="BF11" s="98"/>
      <c r="BG11" s="99"/>
      <c r="BH11" s="97"/>
      <c r="BI11" s="98"/>
      <c r="BJ11" s="99"/>
      <c r="BK11" s="97"/>
      <c r="BL11" s="98"/>
      <c r="BM11" s="99"/>
      <c r="BN11" s="97"/>
      <c r="BO11" s="98"/>
      <c r="BP11" s="99"/>
      <c r="BQ11" s="97"/>
      <c r="BR11" s="98"/>
      <c r="BS11" s="99"/>
      <c r="BT11" s="97"/>
      <c r="BU11" s="98"/>
      <c r="BV11" s="99"/>
      <c r="BW11" s="97"/>
      <c r="BX11" s="98"/>
      <c r="BY11" s="100"/>
      <c r="BZ11" s="97"/>
      <c r="CA11" s="101" t="s">
        <v>55</v>
      </c>
      <c r="CB11" s="100"/>
      <c r="CC11" s="97"/>
      <c r="CD11" s="101" t="s">
        <v>75</v>
      </c>
      <c r="CE11" s="100"/>
      <c r="CF11" s="97"/>
      <c r="CG11" s="101" t="s">
        <v>75</v>
      </c>
      <c r="CH11" s="100"/>
      <c r="CI11" s="99"/>
      <c r="CJ11" s="101" t="s">
        <v>75</v>
      </c>
      <c r="CK11" s="100"/>
      <c r="CL11" s="99"/>
      <c r="CM11" s="148">
        <v>0</v>
      </c>
      <c r="CN11" s="100"/>
      <c r="CO11" s="97"/>
      <c r="CP11" s="144">
        <v>0</v>
      </c>
      <c r="CQ11" s="100"/>
      <c r="CR11" s="97"/>
      <c r="CS11" s="144">
        <v>1</v>
      </c>
      <c r="CT11" s="100"/>
      <c r="CU11" s="97"/>
      <c r="CV11" s="144">
        <v>0</v>
      </c>
      <c r="CW11" s="100"/>
      <c r="CX11" s="144"/>
      <c r="CY11" s="144">
        <v>1</v>
      </c>
      <c r="CZ11" s="100"/>
      <c r="DA11" s="144"/>
      <c r="DB11" s="144"/>
      <c r="DC11" s="100"/>
    </row>
    <row r="12" spans="1:107" s="45" customFormat="1" ht="13.15" customHeight="1">
      <c r="B12" s="164" t="s">
        <v>18</v>
      </c>
      <c r="C12" s="164"/>
      <c r="D12" s="46">
        <f>SUM(D13:D14)</f>
        <v>274</v>
      </c>
      <c r="E12" s="47"/>
      <c r="F12" s="47"/>
      <c r="G12" s="46">
        <f>SUM(G13:G14)</f>
        <v>268</v>
      </c>
      <c r="H12" s="47"/>
      <c r="I12" s="47"/>
      <c r="J12" s="46">
        <f>SUM(J13:J14)</f>
        <v>271</v>
      </c>
      <c r="K12" s="47"/>
      <c r="L12" s="47"/>
      <c r="M12" s="46">
        <f>SUM(M13:M14)</f>
        <v>266</v>
      </c>
      <c r="N12" s="47"/>
      <c r="O12" s="47"/>
      <c r="P12" s="46">
        <f>SUM(P13:P14)</f>
        <v>257</v>
      </c>
      <c r="Q12" s="47"/>
      <c r="R12" s="47"/>
      <c r="S12" s="46">
        <f>SUM(S13:S14)</f>
        <v>245</v>
      </c>
      <c r="T12" s="47"/>
      <c r="U12" s="47"/>
      <c r="V12" s="46">
        <f>SUM(V13:V14)</f>
        <v>257</v>
      </c>
      <c r="W12" s="47"/>
      <c r="X12" s="47"/>
      <c r="Y12" s="46">
        <f>SUM(Y13:Y14)</f>
        <v>265</v>
      </c>
      <c r="Z12" s="47"/>
      <c r="AA12" s="47"/>
      <c r="AB12" s="46">
        <f>SUM(AB13:AB14)</f>
        <v>276</v>
      </c>
      <c r="AC12" s="47"/>
      <c r="AD12" s="47"/>
      <c r="AE12" s="46">
        <f>SUM(AE13:AE14)</f>
        <v>309</v>
      </c>
      <c r="AF12" s="47"/>
      <c r="AG12" s="47"/>
      <c r="AH12" s="46">
        <f>SUM(AH13:AH14)</f>
        <v>348</v>
      </c>
      <c r="AI12" s="47"/>
      <c r="AJ12" s="47"/>
      <c r="AK12" s="46">
        <f>SUM(AK13:AK14)</f>
        <v>337</v>
      </c>
      <c r="AL12" s="47"/>
      <c r="AN12" s="46">
        <f>SUM(AN13:AN14)</f>
        <v>335</v>
      </c>
      <c r="AO12" s="47"/>
      <c r="AQ12" s="46">
        <f>SUM(AQ13:AQ14)</f>
        <v>362</v>
      </c>
      <c r="AR12" s="47"/>
      <c r="AT12" s="46">
        <f>SUM(AT13:AT14)</f>
        <v>361</v>
      </c>
      <c r="AU12" s="47"/>
      <c r="AW12" s="46">
        <f>SUM(AW13:AW14)</f>
        <v>360</v>
      </c>
      <c r="AX12" s="47"/>
      <c r="AZ12" s="46">
        <f>SUM(AZ13:AZ14)</f>
        <v>328</v>
      </c>
      <c r="BA12" s="47"/>
      <c r="BC12" s="46">
        <f>SUM(BC13:BC14)</f>
        <v>308</v>
      </c>
      <c r="BD12" s="47"/>
      <c r="BF12" s="46">
        <f>SUM(BF13:BF14)</f>
        <v>327</v>
      </c>
      <c r="BG12" s="47"/>
      <c r="BI12" s="46">
        <f>SUM(BI13:BI14)</f>
        <v>328</v>
      </c>
      <c r="BJ12" s="47"/>
      <c r="BL12" s="46">
        <f>SUM(BL13:BL14)</f>
        <v>300</v>
      </c>
      <c r="BM12" s="47"/>
      <c r="BO12" s="46">
        <f>SUM(BO13:BO14)</f>
        <v>286</v>
      </c>
      <c r="BP12" s="47"/>
      <c r="BR12" s="46">
        <f>SUM(BR13:BR14)</f>
        <v>303</v>
      </c>
      <c r="BS12" s="47"/>
      <c r="BU12" s="46">
        <f>SUM(BU13:BU14)</f>
        <v>293</v>
      </c>
      <c r="BV12" s="47"/>
      <c r="BX12" s="46">
        <f>SUM(BX13:BX14)</f>
        <v>315</v>
      </c>
      <c r="BY12" s="49"/>
      <c r="CA12" s="46">
        <f>SUM(CA13:CA14)</f>
        <v>369</v>
      </c>
      <c r="CB12" s="49"/>
      <c r="CD12" s="46">
        <f>SUM(CD13:CD14)</f>
        <v>376</v>
      </c>
      <c r="CE12" s="49"/>
      <c r="CG12" s="46">
        <f>SUM(CG13:CG14)</f>
        <v>383</v>
      </c>
      <c r="CH12" s="49"/>
      <c r="CI12" s="47"/>
      <c r="CJ12" s="46">
        <f>SUM(CJ13:CJ14)</f>
        <v>369</v>
      </c>
      <c r="CK12" s="49"/>
      <c r="CL12" s="47"/>
      <c r="CM12" s="130">
        <f>SUM(CM13:CM15)</f>
        <v>343</v>
      </c>
      <c r="CN12" s="49"/>
      <c r="CP12" s="46">
        <v>298</v>
      </c>
      <c r="CQ12" s="49"/>
      <c r="CS12" s="46">
        <f>SUM(CS13:CS15)</f>
        <v>256</v>
      </c>
      <c r="CT12" s="49"/>
      <c r="CV12" s="46">
        <f>SUM(CV13:CV15)</f>
        <v>223</v>
      </c>
      <c r="CW12" s="49"/>
      <c r="CX12" s="46"/>
      <c r="CY12" s="46">
        <f>SUM(CY13:CY15)</f>
        <v>207</v>
      </c>
      <c r="CZ12" s="49"/>
      <c r="DA12" s="46"/>
      <c r="DB12" s="46">
        <f>SUM(DB13:DB15)</f>
        <v>213</v>
      </c>
      <c r="DC12" s="49"/>
    </row>
    <row r="13" spans="1:107" s="50" customFormat="1" ht="9" customHeight="1">
      <c r="C13" s="50" t="s">
        <v>35</v>
      </c>
      <c r="D13" s="51">
        <v>100</v>
      </c>
      <c r="E13" s="52">
        <f>(D13/D12)</f>
        <v>0.36496350364963503</v>
      </c>
      <c r="F13" s="52"/>
      <c r="G13" s="51">
        <v>101</v>
      </c>
      <c r="H13" s="52">
        <f>(G13/G12)</f>
        <v>0.37686567164179102</v>
      </c>
      <c r="I13" s="52"/>
      <c r="J13" s="51">
        <v>101</v>
      </c>
      <c r="K13" s="52">
        <f>(J13/J12)</f>
        <v>0.37269372693726938</v>
      </c>
      <c r="L13" s="52"/>
      <c r="M13" s="51">
        <v>103</v>
      </c>
      <c r="N13" s="52">
        <f>(M13/M12)</f>
        <v>0.38721804511278196</v>
      </c>
      <c r="O13" s="52"/>
      <c r="P13" s="51">
        <v>105</v>
      </c>
      <c r="Q13" s="52">
        <f>(P13/P12)</f>
        <v>0.40856031128404668</v>
      </c>
      <c r="R13" s="52"/>
      <c r="S13" s="51">
        <v>101</v>
      </c>
      <c r="T13" s="52">
        <f>(S13/S12)</f>
        <v>0.41224489795918368</v>
      </c>
      <c r="U13" s="52"/>
      <c r="V13" s="51">
        <v>110</v>
      </c>
      <c r="W13" s="52">
        <f>(V13/V12)</f>
        <v>0.42801556420233461</v>
      </c>
      <c r="X13" s="52"/>
      <c r="Y13" s="51">
        <v>111</v>
      </c>
      <c r="Z13" s="52">
        <f>(Y13/Y12)</f>
        <v>0.4188679245283019</v>
      </c>
      <c r="AA13" s="52"/>
      <c r="AB13" s="51">
        <v>113</v>
      </c>
      <c r="AC13" s="52">
        <f>(AB13/AB12)</f>
        <v>0.40942028985507245</v>
      </c>
      <c r="AD13" s="52"/>
      <c r="AE13" s="51">
        <v>122</v>
      </c>
      <c r="AF13" s="52">
        <f>(AE13/AE12)</f>
        <v>0.39482200647249188</v>
      </c>
      <c r="AG13" s="52"/>
      <c r="AH13" s="51">
        <v>139</v>
      </c>
      <c r="AI13" s="52">
        <f>(AH13/AH12)</f>
        <v>0.39942528735632182</v>
      </c>
      <c r="AJ13" s="52"/>
      <c r="AK13" s="51">
        <v>132</v>
      </c>
      <c r="AL13" s="52">
        <f>(AK13/AK12)</f>
        <v>0.39169139465875369</v>
      </c>
      <c r="AN13" s="51">
        <f>117+1</f>
        <v>118</v>
      </c>
      <c r="AO13" s="52">
        <f>(AN13/AN12)</f>
        <v>0.35223880597014923</v>
      </c>
      <c r="AQ13" s="51">
        <v>127</v>
      </c>
      <c r="AR13" s="52">
        <f>(AQ13/AQ12)</f>
        <v>0.35082872928176795</v>
      </c>
      <c r="AT13" s="51">
        <v>120</v>
      </c>
      <c r="AU13" s="52">
        <f>(AT13/AT12)</f>
        <v>0.33240997229916897</v>
      </c>
      <c r="AW13" s="51">
        <v>135</v>
      </c>
      <c r="AX13" s="52">
        <f>(AW13/AW12)</f>
        <v>0.375</v>
      </c>
      <c r="AZ13" s="51">
        <v>128</v>
      </c>
      <c r="BA13" s="52">
        <f>(AZ13/AZ12)</f>
        <v>0.3902439024390244</v>
      </c>
      <c r="BC13" s="51">
        <v>121</v>
      </c>
      <c r="BD13" s="52">
        <f>(BC13/BC12)</f>
        <v>0.39285714285714285</v>
      </c>
      <c r="BF13" s="51">
        <v>120</v>
      </c>
      <c r="BG13" s="52">
        <f>(BF13/BF12)</f>
        <v>0.3669724770642202</v>
      </c>
      <c r="BI13" s="51">
        <v>128</v>
      </c>
      <c r="BJ13" s="52">
        <f>(BI13/BI12)</f>
        <v>0.3902439024390244</v>
      </c>
      <c r="BL13" s="51">
        <v>123</v>
      </c>
      <c r="BM13" s="52">
        <f>(BL13/BL12)</f>
        <v>0.41</v>
      </c>
      <c r="BO13" s="51">
        <v>116</v>
      </c>
      <c r="BP13" s="52">
        <f>(BO13/BO12)</f>
        <v>0.40559440559440557</v>
      </c>
      <c r="BR13" s="51">
        <v>133</v>
      </c>
      <c r="BS13" s="52">
        <f>(BR13/BR12)</f>
        <v>0.43894389438943893</v>
      </c>
      <c r="BU13" s="51">
        <v>124</v>
      </c>
      <c r="BV13" s="52">
        <f>(BU13/BU12)</f>
        <v>0.42320819112627989</v>
      </c>
      <c r="BX13" s="51">
        <v>143</v>
      </c>
      <c r="BY13" s="53">
        <f>(BX13/BX12)</f>
        <v>0.45396825396825397</v>
      </c>
      <c r="CA13" s="51">
        <v>167</v>
      </c>
      <c r="CB13" s="53">
        <f>(CA13/CA12)</f>
        <v>0.45257452574525747</v>
      </c>
      <c r="CD13" s="135">
        <v>166</v>
      </c>
      <c r="CE13" s="53">
        <f>(CD13/CD12)</f>
        <v>0.44148936170212766</v>
      </c>
      <c r="CG13" s="135">
        <v>166</v>
      </c>
      <c r="CH13" s="53">
        <f>CG13/CG12</f>
        <v>0.43342036553524804</v>
      </c>
      <c r="CI13" s="52"/>
      <c r="CJ13" s="135">
        <v>145</v>
      </c>
      <c r="CK13" s="53">
        <f>CJ13/CJ12</f>
        <v>0.39295392953929537</v>
      </c>
      <c r="CL13" s="52"/>
      <c r="CM13" s="136">
        <v>144</v>
      </c>
      <c r="CN13" s="53">
        <f>CM13/CM12</f>
        <v>0.41982507288629739</v>
      </c>
      <c r="CP13" s="135">
        <v>116</v>
      </c>
      <c r="CQ13" s="53">
        <f>CP13/CP12</f>
        <v>0.38926174496644295</v>
      </c>
      <c r="CS13" s="135">
        <v>94</v>
      </c>
      <c r="CT13" s="53">
        <f>CS13/CS12</f>
        <v>0.3671875</v>
      </c>
      <c r="CV13" s="135">
        <v>88</v>
      </c>
      <c r="CW13" s="53">
        <f>CV13/CV12</f>
        <v>0.39461883408071746</v>
      </c>
      <c r="CX13" s="135"/>
      <c r="CY13" s="135">
        <v>80</v>
      </c>
      <c r="CZ13" s="53">
        <f>CY13/CY12</f>
        <v>0.38647342995169082</v>
      </c>
      <c r="DA13" s="135"/>
      <c r="DB13" s="135">
        <v>80</v>
      </c>
      <c r="DC13" s="53">
        <f>DB13/DB12</f>
        <v>0.37558685446009388</v>
      </c>
    </row>
    <row r="14" spans="1:107" s="50" customFormat="1" ht="9" customHeight="1">
      <c r="C14" s="50" t="s">
        <v>36</v>
      </c>
      <c r="D14" s="51">
        <v>174</v>
      </c>
      <c r="E14" s="52"/>
      <c r="F14" s="52"/>
      <c r="G14" s="51">
        <v>167</v>
      </c>
      <c r="H14" s="52"/>
      <c r="I14" s="52"/>
      <c r="J14" s="51">
        <v>170</v>
      </c>
      <c r="K14" s="52"/>
      <c r="L14" s="52"/>
      <c r="M14" s="51">
        <v>163</v>
      </c>
      <c r="N14" s="52"/>
      <c r="O14" s="52"/>
      <c r="P14" s="51">
        <v>152</v>
      </c>
      <c r="Q14" s="52"/>
      <c r="R14" s="52"/>
      <c r="S14" s="51">
        <v>144</v>
      </c>
      <c r="T14" s="52"/>
      <c r="U14" s="52"/>
      <c r="V14" s="51">
        <v>147</v>
      </c>
      <c r="W14" s="52"/>
      <c r="X14" s="52"/>
      <c r="Y14" s="51">
        <v>154</v>
      </c>
      <c r="Z14" s="52"/>
      <c r="AA14" s="52"/>
      <c r="AB14" s="51">
        <v>163</v>
      </c>
      <c r="AC14" s="52"/>
      <c r="AD14" s="52"/>
      <c r="AE14" s="51">
        <v>187</v>
      </c>
      <c r="AF14" s="52"/>
      <c r="AG14" s="52"/>
      <c r="AH14" s="51">
        <v>209</v>
      </c>
      <c r="AI14" s="52"/>
      <c r="AJ14" s="52"/>
      <c r="AK14" s="51">
        <v>205</v>
      </c>
      <c r="AL14" s="52"/>
      <c r="AN14" s="51">
        <v>217</v>
      </c>
      <c r="AO14" s="52"/>
      <c r="AQ14" s="51">
        <v>235</v>
      </c>
      <c r="AR14" s="52"/>
      <c r="AT14" s="51">
        <v>241</v>
      </c>
      <c r="AU14" s="52"/>
      <c r="AW14" s="51">
        <v>225</v>
      </c>
      <c r="AX14" s="52"/>
      <c r="AZ14" s="51">
        <v>200</v>
      </c>
      <c r="BA14" s="52"/>
      <c r="BC14" s="51">
        <v>187</v>
      </c>
      <c r="BD14" s="52"/>
      <c r="BF14" s="51">
        <v>207</v>
      </c>
      <c r="BG14" s="52"/>
      <c r="BI14" s="51">
        <v>200</v>
      </c>
      <c r="BJ14" s="52"/>
      <c r="BL14" s="51">
        <v>177</v>
      </c>
      <c r="BM14" s="52"/>
      <c r="BO14" s="51">
        <v>170</v>
      </c>
      <c r="BP14" s="52"/>
      <c r="BR14" s="51">
        <v>170</v>
      </c>
      <c r="BS14" s="52"/>
      <c r="BU14" s="51">
        <v>169</v>
      </c>
      <c r="BV14" s="52"/>
      <c r="BX14" s="51">
        <v>172</v>
      </c>
      <c r="BY14" s="53"/>
      <c r="CA14" s="51">
        <v>202</v>
      </c>
      <c r="CB14" s="53"/>
      <c r="CD14" s="135">
        <v>210</v>
      </c>
      <c r="CE14" s="53"/>
      <c r="CG14" s="135">
        <v>217</v>
      </c>
      <c r="CH14" s="53"/>
      <c r="CI14" s="52"/>
      <c r="CJ14" s="135">
        <v>224</v>
      </c>
      <c r="CK14" s="53"/>
      <c r="CL14" s="52"/>
      <c r="CM14" s="136">
        <v>199</v>
      </c>
      <c r="CN14" s="53"/>
      <c r="CP14" s="135">
        <v>182</v>
      </c>
      <c r="CQ14" s="53"/>
      <c r="CS14" s="135">
        <v>161</v>
      </c>
      <c r="CT14" s="53"/>
      <c r="CV14" s="135">
        <v>135</v>
      </c>
      <c r="CW14" s="53"/>
      <c r="CX14" s="135"/>
      <c r="CY14" s="135">
        <v>127</v>
      </c>
      <c r="CZ14" s="53"/>
      <c r="DA14" s="135"/>
      <c r="DB14" s="135">
        <v>133</v>
      </c>
      <c r="DC14" s="53"/>
    </row>
    <row r="15" spans="1:107" s="32" customFormat="1" ht="9.75" customHeight="1">
      <c r="C15" s="50" t="s">
        <v>66</v>
      </c>
      <c r="D15" s="51"/>
      <c r="E15" s="52"/>
      <c r="F15" s="52"/>
      <c r="G15" s="51"/>
      <c r="H15" s="52"/>
      <c r="I15" s="52"/>
      <c r="J15" s="51"/>
      <c r="K15" s="52"/>
      <c r="L15" s="52"/>
      <c r="M15" s="51"/>
      <c r="N15" s="52"/>
      <c r="O15" s="52"/>
      <c r="P15" s="51"/>
      <c r="Q15" s="52"/>
      <c r="R15" s="52"/>
      <c r="S15" s="51"/>
      <c r="T15" s="52"/>
      <c r="U15" s="52"/>
      <c r="V15" s="51"/>
      <c r="W15" s="52"/>
      <c r="X15" s="52"/>
      <c r="Y15" s="51"/>
      <c r="Z15" s="52"/>
      <c r="AA15" s="52"/>
      <c r="AB15" s="51"/>
      <c r="AC15" s="52"/>
      <c r="AD15" s="52"/>
      <c r="AE15" s="51"/>
      <c r="AF15" s="52"/>
      <c r="AG15" s="52"/>
      <c r="AH15" s="51"/>
      <c r="AI15" s="52"/>
      <c r="AJ15" s="52"/>
      <c r="AK15" s="51"/>
      <c r="AL15" s="52"/>
      <c r="AM15" s="50"/>
      <c r="AN15" s="51"/>
      <c r="AO15" s="52"/>
      <c r="AP15" s="50"/>
      <c r="AQ15" s="51"/>
      <c r="AR15" s="52"/>
      <c r="AS15" s="50"/>
      <c r="AT15" s="51"/>
      <c r="AU15" s="52"/>
      <c r="AV15" s="50"/>
      <c r="AW15" s="51"/>
      <c r="AX15" s="52"/>
      <c r="AY15" s="50"/>
      <c r="AZ15" s="51"/>
      <c r="BA15" s="52"/>
      <c r="BB15" s="50"/>
      <c r="BC15" s="51"/>
      <c r="BD15" s="52"/>
      <c r="BE15" s="50"/>
      <c r="BF15" s="51"/>
      <c r="BG15" s="52"/>
      <c r="BH15" s="50"/>
      <c r="BI15" s="51"/>
      <c r="BJ15" s="52"/>
      <c r="BK15" s="50"/>
      <c r="BL15" s="51"/>
      <c r="BM15" s="52"/>
      <c r="BN15" s="50"/>
      <c r="BO15" s="51"/>
      <c r="BP15" s="52"/>
      <c r="BQ15" s="50"/>
      <c r="BR15" s="51"/>
      <c r="BS15" s="52"/>
      <c r="BT15" s="50"/>
      <c r="BU15" s="51"/>
      <c r="BV15" s="52"/>
      <c r="BW15" s="50"/>
      <c r="BX15" s="51"/>
      <c r="BY15" s="53"/>
      <c r="BZ15" s="50"/>
      <c r="CA15" s="109" t="s">
        <v>55</v>
      </c>
      <c r="CB15" s="53"/>
      <c r="CC15" s="50"/>
      <c r="CD15" s="109" t="s">
        <v>55</v>
      </c>
      <c r="CE15" s="53"/>
      <c r="CF15" s="50"/>
      <c r="CG15" s="109" t="s">
        <v>55</v>
      </c>
      <c r="CH15" s="53"/>
      <c r="CI15" s="52"/>
      <c r="CJ15" s="109" t="s">
        <v>55</v>
      </c>
      <c r="CK15" s="53"/>
      <c r="CL15" s="52"/>
      <c r="CM15" s="136">
        <v>0</v>
      </c>
      <c r="CN15" s="53"/>
      <c r="CO15" s="50"/>
      <c r="CP15" s="153">
        <v>0</v>
      </c>
      <c r="CQ15" s="53"/>
      <c r="CR15" s="50"/>
      <c r="CS15" s="153">
        <v>1</v>
      </c>
      <c r="CT15" s="53"/>
      <c r="CU15" s="50"/>
      <c r="CV15" s="153">
        <v>0</v>
      </c>
      <c r="CW15" s="53"/>
      <c r="CX15" s="153"/>
      <c r="CY15" s="153">
        <v>0</v>
      </c>
      <c r="CZ15" s="53"/>
      <c r="DA15" s="153"/>
      <c r="DB15" s="153"/>
      <c r="DC15" s="53"/>
    </row>
    <row r="16" spans="1:107" s="31" customFormat="1" ht="13.15" customHeight="1">
      <c r="A16" s="41"/>
      <c r="B16" s="41"/>
      <c r="C16" s="166" t="s">
        <v>82</v>
      </c>
      <c r="D16" s="166">
        <f>D17+D18</f>
        <v>1469</v>
      </c>
      <c r="E16" s="42"/>
      <c r="F16" s="43"/>
      <c r="G16" s="43">
        <f>G17+G18</f>
        <v>1448</v>
      </c>
      <c r="H16" s="42"/>
      <c r="I16" s="43"/>
      <c r="J16" s="43">
        <f>J17+J18</f>
        <v>1448</v>
      </c>
      <c r="K16" s="42"/>
      <c r="L16" s="43"/>
      <c r="M16" s="43">
        <f>M17+M18</f>
        <v>1457</v>
      </c>
      <c r="N16" s="42"/>
      <c r="O16" s="43"/>
      <c r="P16" s="43">
        <f>P17+P18</f>
        <v>1455</v>
      </c>
      <c r="Q16" s="42"/>
      <c r="R16" s="43"/>
      <c r="S16" s="43">
        <f>S17+S18</f>
        <v>1455</v>
      </c>
      <c r="T16" s="42"/>
      <c r="U16" s="43"/>
      <c r="V16" s="43">
        <f>V17+V18</f>
        <v>1453</v>
      </c>
      <c r="W16" s="42"/>
      <c r="X16" s="43"/>
      <c r="Y16" s="43">
        <f>Y17+Y18</f>
        <v>1427</v>
      </c>
      <c r="Z16" s="42"/>
      <c r="AA16" s="43"/>
      <c r="AB16" s="43">
        <f>AB17+AB18</f>
        <v>1439</v>
      </c>
      <c r="AC16" s="42"/>
      <c r="AD16" s="43"/>
      <c r="AE16" s="43">
        <f>AE17+AE18</f>
        <v>1423</v>
      </c>
      <c r="AF16" s="42"/>
      <c r="AG16" s="43"/>
      <c r="AH16" s="43">
        <f>AH17+AH18</f>
        <v>1425</v>
      </c>
      <c r="AI16" s="42"/>
      <c r="AJ16" s="43"/>
      <c r="AK16" s="43">
        <f>AK17+AK18</f>
        <v>1396</v>
      </c>
      <c r="AL16" s="42"/>
      <c r="AM16" s="43"/>
      <c r="AN16" s="41">
        <f>AN17+AN18</f>
        <v>1355</v>
      </c>
      <c r="AO16" s="42"/>
      <c r="AP16" s="43"/>
      <c r="AQ16" s="41">
        <f>AQ17+AQ18</f>
        <v>1369</v>
      </c>
      <c r="AR16" s="42"/>
      <c r="AS16" s="43"/>
      <c r="AT16" s="41">
        <f>AT17+AT18</f>
        <v>1339</v>
      </c>
      <c r="AU16" s="42"/>
      <c r="AV16" s="43"/>
      <c r="AW16" s="41">
        <f>AW17+AW18</f>
        <v>1358</v>
      </c>
      <c r="AX16" s="42"/>
      <c r="AY16" s="43"/>
      <c r="AZ16" s="41">
        <f>AZ17+AZ18</f>
        <v>1313</v>
      </c>
      <c r="BA16" s="42"/>
      <c r="BB16" s="43"/>
      <c r="BC16" s="41">
        <f>BC17+BC18</f>
        <v>1292</v>
      </c>
      <c r="BD16" s="42"/>
      <c r="BE16" s="43"/>
      <c r="BF16" s="41">
        <f>BF17+BF18</f>
        <v>1314</v>
      </c>
      <c r="BG16" s="42"/>
      <c r="BH16" s="43"/>
      <c r="BI16" s="41">
        <f>BI17+BI18</f>
        <v>1346</v>
      </c>
      <c r="BJ16" s="42"/>
      <c r="BK16" s="43"/>
      <c r="BL16" s="41">
        <f>BL17+BL18</f>
        <v>1308</v>
      </c>
      <c r="BM16" s="42"/>
      <c r="BN16" s="43"/>
      <c r="BO16" s="41">
        <f>BO17+BO18</f>
        <v>1293</v>
      </c>
      <c r="BP16" s="42"/>
      <c r="BQ16" s="43"/>
      <c r="BR16" s="41">
        <f>BR17+BR18</f>
        <v>1331</v>
      </c>
      <c r="BS16" s="42"/>
      <c r="BT16" s="43"/>
      <c r="BU16" s="41">
        <f>BU17+BU18</f>
        <v>1306</v>
      </c>
      <c r="BV16" s="42"/>
      <c r="BW16" s="43"/>
      <c r="BX16" s="42">
        <f>BX17+BX18</f>
        <v>1318</v>
      </c>
      <c r="BY16" s="44"/>
      <c r="BZ16" s="41"/>
      <c r="CA16" s="42">
        <f>CA17+CA18</f>
        <v>1389</v>
      </c>
      <c r="CB16" s="44"/>
      <c r="CC16" s="41"/>
      <c r="CD16" s="42">
        <f>CD17+CD18</f>
        <v>1373</v>
      </c>
      <c r="CE16" s="44"/>
      <c r="CF16" s="41"/>
      <c r="CG16" s="42">
        <f>SUM(CG17:CG18)</f>
        <v>1362</v>
      </c>
      <c r="CH16" s="44"/>
      <c r="CI16" s="43"/>
      <c r="CJ16" s="42">
        <f>CJ12+CJ8</f>
        <v>1355</v>
      </c>
      <c r="CK16" s="44"/>
      <c r="CL16" s="43"/>
      <c r="CM16" s="131">
        <f>SUM(CM17:CM19)</f>
        <v>1309</v>
      </c>
      <c r="CN16" s="44"/>
      <c r="CO16" s="41"/>
      <c r="CP16" s="42">
        <f>SUM(CP17:CP19)</f>
        <v>1279</v>
      </c>
      <c r="CQ16" s="44"/>
      <c r="CR16" s="41"/>
      <c r="CS16" s="42">
        <f>SUM(CS17:CS19)</f>
        <v>1219</v>
      </c>
      <c r="CT16" s="44"/>
      <c r="CU16" s="41"/>
      <c r="CV16" s="42">
        <f>SUM(CV17:CV19)</f>
        <v>1176</v>
      </c>
      <c r="CW16" s="44"/>
      <c r="CX16" s="42"/>
      <c r="CY16" s="42">
        <f>SUM(CY17:CY19)</f>
        <v>1140</v>
      </c>
      <c r="CZ16" s="44"/>
      <c r="DA16" s="42"/>
      <c r="DB16" s="42">
        <f>SUM(DB17:DB19)</f>
        <v>1119</v>
      </c>
      <c r="DC16" s="44"/>
    </row>
    <row r="17" spans="1:107" s="32" customFormat="1" ht="9" customHeight="1">
      <c r="A17" s="77"/>
      <c r="B17" s="77"/>
      <c r="C17" s="61" t="s">
        <v>46</v>
      </c>
      <c r="D17" s="62">
        <f>D9+D13</f>
        <v>292</v>
      </c>
      <c r="E17" s="63">
        <f>(D17/D16)</f>
        <v>0.19877467665078286</v>
      </c>
      <c r="F17" s="63"/>
      <c r="G17" s="62">
        <f>G9+G13</f>
        <v>292</v>
      </c>
      <c r="H17" s="63">
        <f>(G17/G16)</f>
        <v>0.20165745856353592</v>
      </c>
      <c r="I17" s="63"/>
      <c r="J17" s="62">
        <f>J9+J13</f>
        <v>294</v>
      </c>
      <c r="K17" s="63">
        <f>(J17/J16)</f>
        <v>0.20303867403314918</v>
      </c>
      <c r="L17" s="63"/>
      <c r="M17" s="62">
        <f>M9+M13</f>
        <v>306</v>
      </c>
      <c r="N17" s="63">
        <f>(M17/M16)</f>
        <v>0.21002059025394645</v>
      </c>
      <c r="O17" s="63"/>
      <c r="P17" s="62">
        <f>P9+P13</f>
        <v>317</v>
      </c>
      <c r="Q17" s="63">
        <f>(P17/P16)</f>
        <v>0.21786941580756014</v>
      </c>
      <c r="R17" s="63"/>
      <c r="S17" s="62">
        <f>S9+S13</f>
        <v>318</v>
      </c>
      <c r="T17" s="63">
        <f>(S17/S16)</f>
        <v>0.21855670103092784</v>
      </c>
      <c r="U17" s="63"/>
      <c r="V17" s="62">
        <f>V9+V13</f>
        <v>331</v>
      </c>
      <c r="W17" s="63">
        <f>(V17/V16)</f>
        <v>0.2278045423262216</v>
      </c>
      <c r="X17" s="63"/>
      <c r="Y17" s="62">
        <f>Y9+Y13</f>
        <v>325</v>
      </c>
      <c r="Z17" s="63">
        <f>(Y17/Y16)</f>
        <v>0.22775052557813594</v>
      </c>
      <c r="AA17" s="63"/>
      <c r="AB17" s="62">
        <f>AB9+AB13</f>
        <v>338</v>
      </c>
      <c r="AC17" s="63">
        <f>(AB17/AB16)</f>
        <v>0.23488533703961084</v>
      </c>
      <c r="AD17" s="63"/>
      <c r="AE17" s="62">
        <f>AE9+AE13</f>
        <v>343</v>
      </c>
      <c r="AF17" s="63">
        <f>(AE17/AE16)</f>
        <v>0.24104005621925509</v>
      </c>
      <c r="AG17" s="63"/>
      <c r="AH17" s="62">
        <f>AH9+AH13</f>
        <v>361</v>
      </c>
      <c r="AI17" s="63">
        <f>(AH17/AH16)</f>
        <v>0.25333333333333335</v>
      </c>
      <c r="AJ17" s="63"/>
      <c r="AK17" s="62">
        <f>AK9+AK13</f>
        <v>361</v>
      </c>
      <c r="AL17" s="63">
        <f>(AK17/AK16)</f>
        <v>0.25859598853868193</v>
      </c>
      <c r="AM17" s="61"/>
      <c r="AN17" s="62">
        <f>AN9+AN13</f>
        <v>351</v>
      </c>
      <c r="AO17" s="63">
        <f>(AN17/AN16)</f>
        <v>0.25904059040590405</v>
      </c>
      <c r="AP17" s="61"/>
      <c r="AQ17" s="62">
        <f>AQ9+AQ13</f>
        <v>364</v>
      </c>
      <c r="AR17" s="63">
        <f>(AQ17/AQ16)</f>
        <v>0.26588750913075238</v>
      </c>
      <c r="AS17" s="61"/>
      <c r="AT17" s="62">
        <f>AT9+AT13</f>
        <v>357</v>
      </c>
      <c r="AU17" s="63">
        <f>(AT17/AT16)</f>
        <v>0.26661687826736369</v>
      </c>
      <c r="AV17" s="61"/>
      <c r="AW17" s="62">
        <f>AW9+AW13</f>
        <v>382</v>
      </c>
      <c r="AX17" s="63">
        <f>(AW17/AW16)</f>
        <v>0.2812960235640648</v>
      </c>
      <c r="AY17" s="61"/>
      <c r="AZ17" s="62">
        <f>AZ9+AZ13</f>
        <v>381</v>
      </c>
      <c r="BA17" s="63">
        <f>(AZ17/AZ16)</f>
        <v>0.29017517136329019</v>
      </c>
      <c r="BB17" s="61"/>
      <c r="BC17" s="62">
        <f>BC9+BC13</f>
        <v>372</v>
      </c>
      <c r="BD17" s="63">
        <f>(BC17/BC16)</f>
        <v>0.28792569659442724</v>
      </c>
      <c r="BE17" s="61"/>
      <c r="BF17" s="62">
        <f>BF9+BF13</f>
        <v>368</v>
      </c>
      <c r="BG17" s="63">
        <f>(BF17/BF16)</f>
        <v>0.28006088280060881</v>
      </c>
      <c r="BH17" s="61"/>
      <c r="BI17" s="62">
        <f>BI9+BI13</f>
        <v>389</v>
      </c>
      <c r="BJ17" s="63">
        <f>(BI17/BI16)</f>
        <v>0.28900445765230309</v>
      </c>
      <c r="BK17" s="61"/>
      <c r="BL17" s="62">
        <f>BL9+BL13</f>
        <v>383</v>
      </c>
      <c r="BM17" s="63">
        <f>(BL17/BL16)</f>
        <v>0.29281345565749234</v>
      </c>
      <c r="BN17" s="61"/>
      <c r="BO17" s="62">
        <f>BO9+BO13</f>
        <v>381</v>
      </c>
      <c r="BP17" s="63">
        <f>(BO17/BO16)</f>
        <v>0.29466357308584684</v>
      </c>
      <c r="BQ17" s="61"/>
      <c r="BR17" s="62">
        <f>BR9+BR13</f>
        <v>415</v>
      </c>
      <c r="BS17" s="63">
        <f>(BR17/BR16)</f>
        <v>0.31179564237415475</v>
      </c>
      <c r="BT17" s="61"/>
      <c r="BU17" s="62">
        <f>BU9+BU13</f>
        <v>407</v>
      </c>
      <c r="BV17" s="63">
        <f>(BU17/BU16)</f>
        <v>0.31163859111791731</v>
      </c>
      <c r="BW17" s="61"/>
      <c r="BX17" s="62">
        <f>BX9+BX13</f>
        <v>420</v>
      </c>
      <c r="BY17" s="64">
        <f>(BX17/BX16)</f>
        <v>0.31866464339908951</v>
      </c>
      <c r="BZ17" s="61"/>
      <c r="CA17" s="62">
        <f>CA9+CA13</f>
        <v>454</v>
      </c>
      <c r="CB17" s="64">
        <f>(CA17/CA16)</f>
        <v>0.32685385169186465</v>
      </c>
      <c r="CC17" s="61"/>
      <c r="CD17" s="143">
        <f>CD9+CD13</f>
        <v>450</v>
      </c>
      <c r="CE17" s="64">
        <f>(CD17/CD16)</f>
        <v>0.32774945375091041</v>
      </c>
      <c r="CF17" s="61"/>
      <c r="CG17" s="143">
        <f>CG13+CG9</f>
        <v>447</v>
      </c>
      <c r="CH17" s="64">
        <f>CG17/CG16</f>
        <v>0.32819383259911894</v>
      </c>
      <c r="CI17" s="63"/>
      <c r="CJ17" s="143">
        <f>CJ13+CJ9</f>
        <v>440</v>
      </c>
      <c r="CK17" s="64">
        <f>CJ17/CJ16</f>
        <v>0.32472324723247231</v>
      </c>
      <c r="CL17" s="63"/>
      <c r="CM17" s="147">
        <f>CM13+CM9</f>
        <v>433</v>
      </c>
      <c r="CN17" s="64">
        <f>CM17/CM16</f>
        <v>0.33078686019862491</v>
      </c>
      <c r="CO17" s="61"/>
      <c r="CP17" s="143">
        <f>CP13+CP9</f>
        <v>423</v>
      </c>
      <c r="CQ17" s="64">
        <f>CP17/CP16</f>
        <v>0.33072713057075842</v>
      </c>
      <c r="CR17" s="61"/>
      <c r="CS17" s="143">
        <f>CS13+CS9</f>
        <v>403</v>
      </c>
      <c r="CT17" s="64">
        <f>CS17/CS16</f>
        <v>0.3305988515176374</v>
      </c>
      <c r="CU17" s="61"/>
      <c r="CV17" s="143">
        <f>CV13+CV9</f>
        <v>397</v>
      </c>
      <c r="CW17" s="64">
        <f>CV17/CV16</f>
        <v>0.33758503401360546</v>
      </c>
      <c r="CX17" s="143"/>
      <c r="CY17" s="143">
        <f>CY13+CY9</f>
        <v>393</v>
      </c>
      <c r="CZ17" s="64">
        <f>CY17/CY16</f>
        <v>0.34473684210526317</v>
      </c>
      <c r="DA17" s="143"/>
      <c r="DB17" s="143">
        <f>DB13+DB9</f>
        <v>383</v>
      </c>
      <c r="DC17" s="64">
        <f>DB17/DB16</f>
        <v>0.34226988382484363</v>
      </c>
    </row>
    <row r="18" spans="1:107" s="32" customFormat="1" ht="9.9499999999999993" customHeight="1">
      <c r="A18" s="77"/>
      <c r="B18" s="77"/>
      <c r="C18" s="61" t="s">
        <v>47</v>
      </c>
      <c r="D18" s="62">
        <f>D10+D14</f>
        <v>1177</v>
      </c>
      <c r="E18" s="63"/>
      <c r="F18" s="63"/>
      <c r="G18" s="62">
        <f>G10+G14</f>
        <v>1156</v>
      </c>
      <c r="H18" s="63"/>
      <c r="I18" s="63"/>
      <c r="J18" s="62">
        <f>J10+J14</f>
        <v>1154</v>
      </c>
      <c r="K18" s="63"/>
      <c r="L18" s="63"/>
      <c r="M18" s="62">
        <f>M10+M14</f>
        <v>1151</v>
      </c>
      <c r="N18" s="63"/>
      <c r="O18" s="63"/>
      <c r="P18" s="62">
        <f>P10+P14</f>
        <v>1138</v>
      </c>
      <c r="Q18" s="63"/>
      <c r="R18" s="63"/>
      <c r="S18" s="62">
        <f>S10+S14</f>
        <v>1137</v>
      </c>
      <c r="T18" s="63"/>
      <c r="U18" s="63"/>
      <c r="V18" s="62">
        <f>V10+V14</f>
        <v>1122</v>
      </c>
      <c r="W18" s="63"/>
      <c r="X18" s="63"/>
      <c r="Y18" s="62">
        <f>Y10+Y14</f>
        <v>1102</v>
      </c>
      <c r="Z18" s="63"/>
      <c r="AA18" s="63"/>
      <c r="AB18" s="62">
        <f>AB10+AB14</f>
        <v>1101</v>
      </c>
      <c r="AC18" s="63"/>
      <c r="AD18" s="63"/>
      <c r="AE18" s="62">
        <f>AE10+AE14</f>
        <v>1080</v>
      </c>
      <c r="AF18" s="63"/>
      <c r="AG18" s="63"/>
      <c r="AH18" s="62">
        <f>AH10+AH14</f>
        <v>1064</v>
      </c>
      <c r="AI18" s="63"/>
      <c r="AJ18" s="63"/>
      <c r="AK18" s="62">
        <f>AK10+AK14</f>
        <v>1035</v>
      </c>
      <c r="AL18" s="63"/>
      <c r="AM18" s="61"/>
      <c r="AN18" s="62">
        <f>AN10+AN14</f>
        <v>1004</v>
      </c>
      <c r="AO18" s="63"/>
      <c r="AP18" s="61"/>
      <c r="AQ18" s="62">
        <f>AQ10+AQ14</f>
        <v>1005</v>
      </c>
      <c r="AR18" s="63"/>
      <c r="AS18" s="61"/>
      <c r="AT18" s="62">
        <f>AT10+AT14</f>
        <v>982</v>
      </c>
      <c r="AU18" s="63"/>
      <c r="AV18" s="61"/>
      <c r="AW18" s="62">
        <f>AW10+AW14</f>
        <v>976</v>
      </c>
      <c r="AX18" s="63"/>
      <c r="AY18" s="61"/>
      <c r="AZ18" s="62">
        <f>AZ10+AZ14</f>
        <v>932</v>
      </c>
      <c r="BA18" s="63"/>
      <c r="BB18" s="61"/>
      <c r="BC18" s="62">
        <f>BC10+BC14</f>
        <v>920</v>
      </c>
      <c r="BD18" s="63"/>
      <c r="BE18" s="61"/>
      <c r="BF18" s="62">
        <f>BF10+BF14</f>
        <v>946</v>
      </c>
      <c r="BG18" s="63"/>
      <c r="BH18" s="61"/>
      <c r="BI18" s="62">
        <f>BI10+BI14</f>
        <v>957</v>
      </c>
      <c r="BJ18" s="63"/>
      <c r="BK18" s="61"/>
      <c r="BL18" s="62">
        <f>BL10+BL14</f>
        <v>925</v>
      </c>
      <c r="BM18" s="63"/>
      <c r="BN18" s="61"/>
      <c r="BO18" s="62">
        <f>BO10+BO14</f>
        <v>912</v>
      </c>
      <c r="BP18" s="63"/>
      <c r="BQ18" s="61"/>
      <c r="BR18" s="62">
        <f>BR10+BR14</f>
        <v>916</v>
      </c>
      <c r="BS18" s="63"/>
      <c r="BT18" s="61"/>
      <c r="BU18" s="62">
        <f>BU10+BU14</f>
        <v>899</v>
      </c>
      <c r="BV18" s="63"/>
      <c r="BW18" s="61"/>
      <c r="BX18" s="62">
        <f>BX10+BX14</f>
        <v>898</v>
      </c>
      <c r="BY18" s="64"/>
      <c r="BZ18" s="61"/>
      <c r="CA18" s="62">
        <f>CA10+CA14</f>
        <v>935</v>
      </c>
      <c r="CB18" s="64"/>
      <c r="CC18" s="61"/>
      <c r="CD18" s="143">
        <f>CD10+CD14</f>
        <v>923</v>
      </c>
      <c r="CE18" s="64"/>
      <c r="CF18" s="61"/>
      <c r="CG18" s="143">
        <f>CG14+CG10</f>
        <v>915</v>
      </c>
      <c r="CH18" s="64"/>
      <c r="CI18" s="63"/>
      <c r="CJ18" s="143">
        <f>CJ14+CJ10</f>
        <v>915</v>
      </c>
      <c r="CK18" s="64"/>
      <c r="CL18" s="63"/>
      <c r="CM18" s="147">
        <f>CM14+CM10</f>
        <v>876</v>
      </c>
      <c r="CN18" s="64"/>
      <c r="CO18" s="61"/>
      <c r="CP18" s="143">
        <f>CP14+CP10</f>
        <v>856</v>
      </c>
      <c r="CQ18" s="64"/>
      <c r="CR18" s="61"/>
      <c r="CS18" s="143">
        <f>CS14+CS10</f>
        <v>814</v>
      </c>
      <c r="CT18" s="64"/>
      <c r="CU18" s="61"/>
      <c r="CV18" s="143">
        <f>CV14+CV10</f>
        <v>779</v>
      </c>
      <c r="CW18" s="64"/>
      <c r="CX18" s="143"/>
      <c r="CY18" s="143">
        <f>CY14+CY10</f>
        <v>746</v>
      </c>
      <c r="CZ18" s="64"/>
      <c r="DA18" s="143"/>
      <c r="DB18" s="143">
        <f>DB14+DB10</f>
        <v>736</v>
      </c>
      <c r="DC18" s="64"/>
    </row>
    <row r="19" spans="1:107" s="102" customFormat="1" ht="11.25">
      <c r="A19" s="96"/>
      <c r="B19" s="96"/>
      <c r="C19" s="97" t="s">
        <v>73</v>
      </c>
      <c r="D19" s="98"/>
      <c r="E19" s="99"/>
      <c r="F19" s="99"/>
      <c r="G19" s="98"/>
      <c r="H19" s="99"/>
      <c r="I19" s="99"/>
      <c r="J19" s="98"/>
      <c r="K19" s="99"/>
      <c r="L19" s="99"/>
      <c r="M19" s="98"/>
      <c r="N19" s="99"/>
      <c r="O19" s="99"/>
      <c r="P19" s="98"/>
      <c r="Q19" s="99"/>
      <c r="R19" s="99"/>
      <c r="S19" s="98"/>
      <c r="T19" s="99"/>
      <c r="U19" s="99"/>
      <c r="V19" s="98"/>
      <c r="W19" s="99"/>
      <c r="X19" s="99"/>
      <c r="Y19" s="98"/>
      <c r="Z19" s="99"/>
      <c r="AA19" s="99"/>
      <c r="AB19" s="98"/>
      <c r="AC19" s="99"/>
      <c r="AD19" s="99"/>
      <c r="AE19" s="98"/>
      <c r="AF19" s="99"/>
      <c r="AG19" s="99"/>
      <c r="AH19" s="98"/>
      <c r="AI19" s="99"/>
      <c r="AJ19" s="99"/>
      <c r="AK19" s="98"/>
      <c r="AL19" s="99"/>
      <c r="AM19" s="97"/>
      <c r="AN19" s="98"/>
      <c r="AO19" s="99"/>
      <c r="AP19" s="97"/>
      <c r="AQ19" s="98"/>
      <c r="AR19" s="99"/>
      <c r="AS19" s="97"/>
      <c r="AT19" s="98"/>
      <c r="AU19" s="99"/>
      <c r="AV19" s="97"/>
      <c r="AW19" s="98"/>
      <c r="AX19" s="99"/>
      <c r="AY19" s="97"/>
      <c r="AZ19" s="98"/>
      <c r="BA19" s="99"/>
      <c r="BB19" s="97"/>
      <c r="BC19" s="98"/>
      <c r="BD19" s="99"/>
      <c r="BE19" s="97"/>
      <c r="BF19" s="98"/>
      <c r="BG19" s="99"/>
      <c r="BH19" s="97"/>
      <c r="BI19" s="98"/>
      <c r="BJ19" s="99"/>
      <c r="BK19" s="97"/>
      <c r="BL19" s="98"/>
      <c r="BM19" s="99"/>
      <c r="BN19" s="97"/>
      <c r="BO19" s="98"/>
      <c r="BP19" s="99"/>
      <c r="BQ19" s="97"/>
      <c r="BR19" s="98"/>
      <c r="BS19" s="99"/>
      <c r="BT19" s="97"/>
      <c r="BU19" s="98"/>
      <c r="BV19" s="99"/>
      <c r="BW19" s="97"/>
      <c r="BX19" s="98"/>
      <c r="BY19" s="100"/>
      <c r="BZ19" s="97"/>
      <c r="CA19" s="101" t="s">
        <v>55</v>
      </c>
      <c r="CB19" s="100"/>
      <c r="CC19" s="97"/>
      <c r="CD19" s="101" t="s">
        <v>75</v>
      </c>
      <c r="CE19" s="100"/>
      <c r="CF19" s="97"/>
      <c r="CG19" s="101" t="s">
        <v>75</v>
      </c>
      <c r="CH19" s="100"/>
      <c r="CI19" s="99"/>
      <c r="CJ19" s="101" t="s">
        <v>75</v>
      </c>
      <c r="CK19" s="100"/>
      <c r="CL19" s="99"/>
      <c r="CM19" s="148">
        <f>CM11+CM15</f>
        <v>0</v>
      </c>
      <c r="CN19" s="100"/>
      <c r="CO19" s="97"/>
      <c r="CP19" s="144">
        <f>CP11+CP15</f>
        <v>0</v>
      </c>
      <c r="CQ19" s="100"/>
      <c r="CR19" s="97"/>
      <c r="CS19" s="144">
        <f>CS11+CS15</f>
        <v>2</v>
      </c>
      <c r="CT19" s="100"/>
      <c r="CU19" s="97"/>
      <c r="CV19" s="144">
        <f>CV11+CV15</f>
        <v>0</v>
      </c>
      <c r="CW19" s="100"/>
      <c r="CX19" s="144"/>
      <c r="CY19" s="144">
        <f>CY11+CY15</f>
        <v>1</v>
      </c>
      <c r="CZ19" s="100"/>
      <c r="DA19" s="144"/>
      <c r="DB19" s="144">
        <f>DB11+DB15</f>
        <v>0</v>
      </c>
      <c r="DC19" s="100"/>
    </row>
    <row r="20" spans="1:107" s="45" customFormat="1" ht="13.15" customHeight="1">
      <c r="B20" s="164" t="s">
        <v>57</v>
      </c>
      <c r="C20" s="164"/>
      <c r="D20" s="46">
        <f>SUM(D21:D23)</f>
        <v>434</v>
      </c>
      <c r="E20" s="47"/>
      <c r="F20" s="47"/>
      <c r="G20" s="46">
        <f>SUM(G21:G23)</f>
        <v>337</v>
      </c>
      <c r="H20" s="47"/>
      <c r="I20" s="47"/>
      <c r="J20" s="46">
        <f>SUM(J21:J23)</f>
        <v>311</v>
      </c>
      <c r="K20" s="47"/>
      <c r="L20" s="47"/>
      <c r="M20" s="46">
        <f>SUM(M21:M23)</f>
        <v>305</v>
      </c>
      <c r="N20" s="47"/>
      <c r="O20" s="47"/>
      <c r="P20" s="46">
        <f>SUM(P21:P23)</f>
        <v>304</v>
      </c>
      <c r="Q20" s="47"/>
      <c r="R20" s="47"/>
      <c r="S20" s="46">
        <f>SUM(S21:S23)</f>
        <v>326</v>
      </c>
      <c r="T20" s="47"/>
      <c r="U20" s="47"/>
      <c r="V20" s="46">
        <f>SUM(V21:V23)</f>
        <v>333</v>
      </c>
      <c r="W20" s="47"/>
      <c r="X20" s="47"/>
      <c r="Y20" s="46">
        <f>SUM(Y21:Y23)</f>
        <v>322</v>
      </c>
      <c r="Z20" s="47"/>
      <c r="AA20" s="47"/>
      <c r="AB20" s="46">
        <f>SUM(AB21:AB23)</f>
        <v>358</v>
      </c>
      <c r="AC20" s="47"/>
      <c r="AD20" s="47"/>
      <c r="AE20" s="46">
        <f>SUM(AE21:AE23)</f>
        <v>358</v>
      </c>
      <c r="AF20" s="47"/>
      <c r="AG20" s="47"/>
      <c r="AH20" s="46">
        <f>SUM(AH21:AH23)</f>
        <v>354</v>
      </c>
      <c r="AI20" s="47"/>
      <c r="AJ20" s="47"/>
      <c r="AK20" s="46">
        <f>SUM(AK21:AK23)</f>
        <v>361</v>
      </c>
      <c r="AL20" s="47"/>
      <c r="AN20" s="46">
        <f>SUM(AN21:AN23)</f>
        <v>365</v>
      </c>
      <c r="AO20" s="47"/>
      <c r="AQ20" s="46">
        <f>SUM(AQ21:AQ23)</f>
        <v>382</v>
      </c>
      <c r="AR20" s="47"/>
      <c r="AT20" s="46">
        <f>SUM(AT21:AT23)</f>
        <v>368</v>
      </c>
      <c r="AU20" s="47"/>
      <c r="AW20" s="46">
        <f>SUM(AW21:AW23)</f>
        <v>376</v>
      </c>
      <c r="AX20" s="47"/>
      <c r="AZ20" s="46">
        <f>SUM(AZ21:AZ23)</f>
        <v>947</v>
      </c>
      <c r="BA20" s="47"/>
      <c r="BC20" s="46">
        <f>SUM(BC21:BC23)</f>
        <v>384</v>
      </c>
      <c r="BD20" s="47"/>
      <c r="BF20" s="46">
        <f>SUM(BF21:BF23)</f>
        <v>409</v>
      </c>
      <c r="BG20" s="47"/>
      <c r="BI20" s="46">
        <f>SUM(BI21:BI23)</f>
        <v>400</v>
      </c>
      <c r="BJ20" s="47"/>
      <c r="BL20" s="46">
        <f>SUM(BL21:BL23)</f>
        <v>432</v>
      </c>
      <c r="BM20" s="47"/>
      <c r="BO20" s="46">
        <f>SUM(BO21:BO23)</f>
        <v>473</v>
      </c>
      <c r="BP20" s="47"/>
      <c r="BR20" s="46">
        <f>SUM(BR21:BR23)</f>
        <v>514</v>
      </c>
      <c r="BS20" s="47"/>
      <c r="BU20" s="46">
        <f>SUM(BU21:BU23)</f>
        <v>563</v>
      </c>
      <c r="BV20" s="47"/>
      <c r="BX20" s="46">
        <f>SUM(BX21:BX23)</f>
        <v>574</v>
      </c>
      <c r="BY20" s="49"/>
      <c r="CA20" s="46">
        <f>SUM(CA21:CA23)</f>
        <v>584</v>
      </c>
      <c r="CB20" s="49"/>
      <c r="CD20" s="46">
        <f>SUM(CD21:CD23)</f>
        <v>596</v>
      </c>
      <c r="CE20" s="49"/>
      <c r="CG20" s="46">
        <f>SUM(CG21:CG23)</f>
        <v>604</v>
      </c>
      <c r="CH20" s="49"/>
      <c r="CI20" s="47"/>
      <c r="CJ20" s="46">
        <f>SUM(CJ21:CJ23)</f>
        <v>578</v>
      </c>
      <c r="CK20" s="49"/>
      <c r="CL20" s="47"/>
      <c r="CM20" s="130">
        <f>SUM(CM21:CM23)</f>
        <v>601</v>
      </c>
      <c r="CN20" s="49"/>
      <c r="CP20" s="46">
        <v>579</v>
      </c>
      <c r="CQ20" s="49"/>
      <c r="CS20" s="46">
        <f>SUM(CS21:CS23)</f>
        <v>580</v>
      </c>
      <c r="CT20" s="49"/>
      <c r="CV20" s="46">
        <f>SUM(CV21:CV23)</f>
        <v>573</v>
      </c>
      <c r="CW20" s="49"/>
      <c r="CX20" s="46"/>
      <c r="CY20" s="46">
        <f>SUM(CY21:CY23)</f>
        <v>606</v>
      </c>
      <c r="CZ20" s="49"/>
      <c r="DA20" s="46"/>
      <c r="DB20" s="46">
        <f>SUM(DB21:DB23)</f>
        <v>627</v>
      </c>
      <c r="DC20" s="49"/>
    </row>
    <row r="21" spans="1:107" s="50" customFormat="1" ht="9" customHeight="1">
      <c r="C21" s="50" t="s">
        <v>35</v>
      </c>
      <c r="D21" s="51">
        <v>198</v>
      </c>
      <c r="E21" s="52">
        <f>(D21/D20)</f>
        <v>0.45622119815668205</v>
      </c>
      <c r="F21" s="52"/>
      <c r="G21" s="51">
        <v>148</v>
      </c>
      <c r="H21" s="52">
        <f>(G21/G20)</f>
        <v>0.43916913946587538</v>
      </c>
      <c r="I21" s="52"/>
      <c r="J21" s="51">
        <v>130</v>
      </c>
      <c r="K21" s="52">
        <f>(J21/J20)</f>
        <v>0.41800643086816719</v>
      </c>
      <c r="L21" s="52"/>
      <c r="M21" s="51">
        <v>155</v>
      </c>
      <c r="N21" s="52">
        <f>(M21/M20)</f>
        <v>0.50819672131147542</v>
      </c>
      <c r="O21" s="52"/>
      <c r="P21" s="51">
        <f>54+98+1</f>
        <v>153</v>
      </c>
      <c r="Q21" s="52">
        <f>(P21/P20)</f>
        <v>0.50328947368421051</v>
      </c>
      <c r="R21" s="52"/>
      <c r="S21" s="51">
        <f>52+117+4</f>
        <v>173</v>
      </c>
      <c r="T21" s="52">
        <f>(S21/S20)</f>
        <v>0.53067484662576692</v>
      </c>
      <c r="U21" s="52"/>
      <c r="V21" s="51">
        <f>52+125+5</f>
        <v>182</v>
      </c>
      <c r="W21" s="52">
        <f>(V21/V20)</f>
        <v>0.54654654654654655</v>
      </c>
      <c r="X21" s="52"/>
      <c r="Y21" s="51">
        <f>48+109+2</f>
        <v>159</v>
      </c>
      <c r="Z21" s="52">
        <f>(Y21/Y20)</f>
        <v>0.49378881987577639</v>
      </c>
      <c r="AA21" s="52"/>
      <c r="AB21" s="51">
        <f>47+132</f>
        <v>179</v>
      </c>
      <c r="AC21" s="52">
        <f>(AB21/AB20)</f>
        <v>0.5</v>
      </c>
      <c r="AD21" s="52"/>
      <c r="AE21" s="51">
        <f>50+126</f>
        <v>176</v>
      </c>
      <c r="AF21" s="52">
        <f>(AE21/AE20)</f>
        <v>0.49162011173184356</v>
      </c>
      <c r="AG21" s="52"/>
      <c r="AH21" s="51">
        <v>172</v>
      </c>
      <c r="AI21" s="52">
        <f>(AH21/AH20)</f>
        <v>0.48587570621468928</v>
      </c>
      <c r="AJ21" s="52"/>
      <c r="AK21" s="51">
        <f>52+124</f>
        <v>176</v>
      </c>
      <c r="AL21" s="52">
        <f>(AK21/AK20)</f>
        <v>0.48753462603878117</v>
      </c>
      <c r="AN21" s="51">
        <f>49+2+123+3</f>
        <v>177</v>
      </c>
      <c r="AO21" s="52">
        <f>(AN21/AN20)</f>
        <v>0.48493150684931507</v>
      </c>
      <c r="AQ21" s="51">
        <f>42+146+2+9+2</f>
        <v>201</v>
      </c>
      <c r="AR21" s="52">
        <f>(AQ21/AQ20)</f>
        <v>0.52617801047120416</v>
      </c>
      <c r="AT21" s="51">
        <f>39+4+134+13+7+1</f>
        <v>198</v>
      </c>
      <c r="AU21" s="52">
        <f>(AT21/AT20)</f>
        <v>0.53804347826086951</v>
      </c>
      <c r="AW21" s="51">
        <v>203</v>
      </c>
      <c r="AX21" s="52">
        <f>(AW21/AW20)</f>
        <v>0.53989361702127658</v>
      </c>
      <c r="AZ21" s="51">
        <f>588-AZ17</f>
        <v>207</v>
      </c>
      <c r="BA21" s="52">
        <f>(AZ21/AZ20)</f>
        <v>0.21858500527983105</v>
      </c>
      <c r="BC21" s="51">
        <v>202</v>
      </c>
      <c r="BD21" s="52">
        <f>(BC21/BC20)</f>
        <v>0.52604166666666663</v>
      </c>
      <c r="BF21" s="51">
        <v>218</v>
      </c>
      <c r="BG21" s="52">
        <f>(BF21/BF20)</f>
        <v>0.5330073349633252</v>
      </c>
      <c r="BI21" s="51">
        <v>224</v>
      </c>
      <c r="BJ21" s="52">
        <f>(BI21/BI20)</f>
        <v>0.56000000000000005</v>
      </c>
      <c r="BL21" s="51">
        <v>240</v>
      </c>
      <c r="BM21" s="52">
        <f>(BL21/BL20)</f>
        <v>0.55555555555555558</v>
      </c>
      <c r="BO21" s="51">
        <v>273</v>
      </c>
      <c r="BP21" s="52">
        <f>(BO21/BO20)</f>
        <v>0.57716701902748413</v>
      </c>
      <c r="BR21" s="51">
        <v>286</v>
      </c>
      <c r="BS21" s="52">
        <f>(BR21/BR20)</f>
        <v>0.55642023346303504</v>
      </c>
      <c r="BU21" s="51">
        <v>310</v>
      </c>
      <c r="BV21" s="52">
        <f>(BU21/BU20)</f>
        <v>0.55062166962699821</v>
      </c>
      <c r="BX21" s="51">
        <v>324</v>
      </c>
      <c r="BY21" s="53">
        <f>(BX21/BX20)</f>
        <v>0.56445993031358888</v>
      </c>
      <c r="CA21" s="51">
        <v>330</v>
      </c>
      <c r="CB21" s="53">
        <f>(CA21/CA20)</f>
        <v>0.56506849315068497</v>
      </c>
      <c r="CD21" s="135">
        <v>326</v>
      </c>
      <c r="CE21" s="53">
        <f>(CD21/CD20)</f>
        <v>0.54697986577181212</v>
      </c>
      <c r="CG21" s="51">
        <v>326</v>
      </c>
      <c r="CH21" s="53">
        <f>CG21/CG20</f>
        <v>0.53973509933774833</v>
      </c>
      <c r="CI21" s="52"/>
      <c r="CJ21" s="135">
        <v>326</v>
      </c>
      <c r="CK21" s="53">
        <f>CJ21/CJ20</f>
        <v>0.56401384083044981</v>
      </c>
      <c r="CL21" s="52"/>
      <c r="CM21" s="136">
        <v>332</v>
      </c>
      <c r="CN21" s="53">
        <f>CM21/CM20</f>
        <v>0.55241264559068215</v>
      </c>
      <c r="CP21" s="135">
        <v>322</v>
      </c>
      <c r="CQ21" s="53">
        <f>CP21/CP20</f>
        <v>0.55613126079447328</v>
      </c>
      <c r="CS21" s="135">
        <v>316</v>
      </c>
      <c r="CT21" s="53">
        <f>CS21/CS20</f>
        <v>0.54482758620689653</v>
      </c>
      <c r="CV21" s="135">
        <v>313</v>
      </c>
      <c r="CW21" s="53">
        <f>CV21/CV20</f>
        <v>0.5462478184991274</v>
      </c>
      <c r="CX21" s="135"/>
      <c r="CY21" s="135">
        <v>324</v>
      </c>
      <c r="CZ21" s="53">
        <f>CY21/CY20</f>
        <v>0.53465346534653468</v>
      </c>
      <c r="DA21" s="135"/>
      <c r="DB21" s="135">
        <v>336</v>
      </c>
      <c r="DC21" s="53">
        <f>DB21/DB20</f>
        <v>0.53588516746411485</v>
      </c>
    </row>
    <row r="22" spans="1:107" s="50" customFormat="1" ht="9" customHeight="1">
      <c r="C22" s="50" t="s">
        <v>36</v>
      </c>
      <c r="D22" s="51">
        <v>236</v>
      </c>
      <c r="E22" s="52"/>
      <c r="F22" s="52"/>
      <c r="G22" s="51">
        <v>189</v>
      </c>
      <c r="H22" s="52"/>
      <c r="I22" s="52"/>
      <c r="J22" s="51">
        <v>181</v>
      </c>
      <c r="K22" s="52"/>
      <c r="L22" s="52"/>
      <c r="M22" s="51">
        <v>150</v>
      </c>
      <c r="N22" s="52"/>
      <c r="O22" s="52"/>
      <c r="P22" s="51">
        <f>71+68+12</f>
        <v>151</v>
      </c>
      <c r="Q22" s="52"/>
      <c r="R22" s="52"/>
      <c r="S22" s="51">
        <f>58+85+10</f>
        <v>153</v>
      </c>
      <c r="T22" s="52"/>
      <c r="U22" s="52"/>
      <c r="V22" s="51">
        <f>52+92+7</f>
        <v>151</v>
      </c>
      <c r="W22" s="52"/>
      <c r="X22" s="52"/>
      <c r="Y22" s="51">
        <f>58+97+6+1+1</f>
        <v>163</v>
      </c>
      <c r="Z22" s="52"/>
      <c r="AA22" s="52"/>
      <c r="AB22" s="51">
        <f>58+110+11</f>
        <v>179</v>
      </c>
      <c r="AC22" s="52"/>
      <c r="AD22" s="52"/>
      <c r="AE22" s="51">
        <f>58+111+13</f>
        <v>182</v>
      </c>
      <c r="AF22" s="52"/>
      <c r="AG22" s="52"/>
      <c r="AH22" s="51">
        <v>182</v>
      </c>
      <c r="AI22" s="52"/>
      <c r="AJ22" s="52"/>
      <c r="AK22" s="51">
        <f>61+118+6</f>
        <v>185</v>
      </c>
      <c r="AL22" s="52"/>
      <c r="AN22" s="51">
        <f>43+7+135+3</f>
        <v>188</v>
      </c>
      <c r="AO22" s="52"/>
      <c r="AQ22" s="51">
        <f>44+1+6+126+1+3</f>
        <v>181</v>
      </c>
      <c r="AR22" s="52"/>
      <c r="AT22" s="51">
        <f>36+5+119+6+3+1</f>
        <v>170</v>
      </c>
      <c r="AU22" s="52"/>
      <c r="AW22" s="51">
        <v>173</v>
      </c>
      <c r="AX22" s="52"/>
      <c r="AZ22" s="51">
        <f>1121-AZ17</f>
        <v>740</v>
      </c>
      <c r="BA22" s="52"/>
      <c r="BC22" s="51">
        <v>182</v>
      </c>
      <c r="BD22" s="52"/>
      <c r="BF22" s="51">
        <v>191</v>
      </c>
      <c r="BG22" s="52"/>
      <c r="BI22" s="51">
        <v>176</v>
      </c>
      <c r="BJ22" s="52"/>
      <c r="BL22" s="51">
        <v>192</v>
      </c>
      <c r="BM22" s="52"/>
      <c r="BO22" s="51">
        <v>200</v>
      </c>
      <c r="BP22" s="52"/>
      <c r="BR22" s="51">
        <v>228</v>
      </c>
      <c r="BS22" s="52"/>
      <c r="BU22" s="51">
        <v>253</v>
      </c>
      <c r="BV22" s="52"/>
      <c r="BX22" s="51">
        <v>250</v>
      </c>
      <c r="BY22" s="53"/>
      <c r="CA22" s="51">
        <v>254</v>
      </c>
      <c r="CB22" s="53"/>
      <c r="CD22" s="135">
        <v>270</v>
      </c>
      <c r="CE22" s="53"/>
      <c r="CG22" s="51">
        <v>278</v>
      </c>
      <c r="CH22" s="53"/>
      <c r="CI22" s="52"/>
      <c r="CJ22" s="135">
        <v>252</v>
      </c>
      <c r="CK22" s="53"/>
      <c r="CL22" s="52"/>
      <c r="CM22" s="136">
        <v>268</v>
      </c>
      <c r="CN22" s="53"/>
      <c r="CP22" s="135">
        <v>257</v>
      </c>
      <c r="CQ22" s="53"/>
      <c r="CS22" s="135">
        <v>262</v>
      </c>
      <c r="CT22" s="53"/>
      <c r="CV22" s="135">
        <v>259</v>
      </c>
      <c r="CW22" s="53"/>
      <c r="CX22" s="135"/>
      <c r="CY22" s="135">
        <v>282</v>
      </c>
      <c r="CZ22" s="53"/>
      <c r="DA22" s="135"/>
      <c r="DB22" s="135">
        <v>291</v>
      </c>
      <c r="DC22" s="53"/>
    </row>
    <row r="23" spans="1:107" s="50" customFormat="1" ht="12" thickBot="1">
      <c r="A23" s="103"/>
      <c r="B23" s="103"/>
      <c r="C23" s="104" t="s">
        <v>66</v>
      </c>
      <c r="D23" s="105"/>
      <c r="E23" s="106"/>
      <c r="F23" s="106"/>
      <c r="G23" s="105"/>
      <c r="H23" s="106"/>
      <c r="I23" s="106"/>
      <c r="J23" s="105"/>
      <c r="K23" s="106"/>
      <c r="L23" s="106"/>
      <c r="M23" s="105"/>
      <c r="N23" s="106"/>
      <c r="O23" s="106"/>
      <c r="P23" s="105"/>
      <c r="Q23" s="106"/>
      <c r="R23" s="106"/>
      <c r="S23" s="105"/>
      <c r="T23" s="106"/>
      <c r="U23" s="106"/>
      <c r="V23" s="105"/>
      <c r="W23" s="106"/>
      <c r="X23" s="106"/>
      <c r="Y23" s="105"/>
      <c r="Z23" s="106"/>
      <c r="AA23" s="106"/>
      <c r="AB23" s="105"/>
      <c r="AC23" s="106"/>
      <c r="AD23" s="106"/>
      <c r="AE23" s="105"/>
      <c r="AF23" s="106"/>
      <c r="AG23" s="106"/>
      <c r="AH23" s="105"/>
      <c r="AI23" s="106"/>
      <c r="AJ23" s="106"/>
      <c r="AK23" s="105"/>
      <c r="AL23" s="106"/>
      <c r="AM23" s="103"/>
      <c r="AN23" s="105"/>
      <c r="AO23" s="106"/>
      <c r="AP23" s="103"/>
      <c r="AQ23" s="105"/>
      <c r="AR23" s="106"/>
      <c r="AS23" s="103"/>
      <c r="AT23" s="105"/>
      <c r="AU23" s="106"/>
      <c r="AV23" s="103"/>
      <c r="AW23" s="105"/>
      <c r="AX23" s="106"/>
      <c r="AY23" s="103"/>
      <c r="AZ23" s="105"/>
      <c r="BA23" s="106"/>
      <c r="BB23" s="103"/>
      <c r="BC23" s="105"/>
      <c r="BD23" s="106"/>
      <c r="BE23" s="103"/>
      <c r="BF23" s="105"/>
      <c r="BG23" s="106"/>
      <c r="BH23" s="103"/>
      <c r="BI23" s="105"/>
      <c r="BJ23" s="106"/>
      <c r="BK23" s="103"/>
      <c r="BL23" s="105"/>
      <c r="BM23" s="106"/>
      <c r="BN23" s="103"/>
      <c r="BO23" s="105"/>
      <c r="BP23" s="106"/>
      <c r="BQ23" s="103"/>
      <c r="BR23" s="105"/>
      <c r="BS23" s="106"/>
      <c r="BT23" s="103"/>
      <c r="BU23" s="105"/>
      <c r="BV23" s="106"/>
      <c r="BW23" s="103"/>
      <c r="BX23" s="105"/>
      <c r="BY23" s="107"/>
      <c r="BZ23" s="103"/>
      <c r="CA23" s="108" t="s">
        <v>55</v>
      </c>
      <c r="CB23" s="107"/>
      <c r="CC23" s="103"/>
      <c r="CD23" s="108" t="s">
        <v>75</v>
      </c>
      <c r="CE23" s="107"/>
      <c r="CF23" s="103"/>
      <c r="CG23" s="108" t="s">
        <v>75</v>
      </c>
      <c r="CH23" s="107"/>
      <c r="CI23" s="106"/>
      <c r="CJ23" s="108" t="s">
        <v>75</v>
      </c>
      <c r="CK23" s="107"/>
      <c r="CL23" s="106"/>
      <c r="CM23" s="149">
        <v>1</v>
      </c>
      <c r="CN23" s="107"/>
      <c r="CO23" s="103"/>
      <c r="CP23" s="154">
        <v>0</v>
      </c>
      <c r="CQ23" s="107"/>
      <c r="CR23" s="103"/>
      <c r="CS23" s="154">
        <v>2</v>
      </c>
      <c r="CT23" s="107"/>
      <c r="CU23" s="103"/>
      <c r="CV23" s="154">
        <v>1</v>
      </c>
      <c r="CW23" s="107"/>
      <c r="CX23" s="154"/>
      <c r="CY23" s="154">
        <v>0</v>
      </c>
      <c r="CZ23" s="107"/>
      <c r="DA23" s="154"/>
      <c r="DB23" s="154">
        <v>0</v>
      </c>
      <c r="DC23" s="107"/>
    </row>
    <row r="24" spans="1:107" s="45" customFormat="1" ht="13.15" customHeight="1">
      <c r="A24" s="41"/>
      <c r="B24" s="166" t="s">
        <v>50</v>
      </c>
      <c r="C24" s="166"/>
      <c r="D24" s="42">
        <f>SUM(D25:D27)</f>
        <v>2195</v>
      </c>
      <c r="E24" s="43"/>
      <c r="F24" s="43"/>
      <c r="G24" s="42">
        <f>SUM(G25:G27)</f>
        <v>2077</v>
      </c>
      <c r="H24" s="43"/>
      <c r="I24" s="43"/>
      <c r="J24" s="42">
        <f>SUM(J25:J27)</f>
        <v>2053</v>
      </c>
      <c r="K24" s="43"/>
      <c r="L24" s="43"/>
      <c r="M24" s="42">
        <f>SUM(M25:M27)</f>
        <v>2068</v>
      </c>
      <c r="N24" s="43"/>
      <c r="O24" s="43"/>
      <c r="P24" s="42">
        <f>SUM(P25:P27)</f>
        <v>2076</v>
      </c>
      <c r="Q24" s="43"/>
      <c r="R24" s="43"/>
      <c r="S24" s="42">
        <f>SUM(S25:S27)</f>
        <v>2099</v>
      </c>
      <c r="T24" s="43"/>
      <c r="U24" s="43"/>
      <c r="V24" s="42">
        <f>SUM(V25:V27)</f>
        <v>2117</v>
      </c>
      <c r="W24" s="43"/>
      <c r="X24" s="43"/>
      <c r="Y24" s="42">
        <f>SUM(Y25:Y27)</f>
        <v>2074</v>
      </c>
      <c r="Z24" s="43"/>
      <c r="AA24" s="43"/>
      <c r="AB24" s="42">
        <f>SUM(AB25:AB27)</f>
        <v>2135</v>
      </c>
      <c r="AC24" s="43"/>
      <c r="AD24" s="43"/>
      <c r="AE24" s="42">
        <f>SUM(AE25:AE27)</f>
        <v>2124</v>
      </c>
      <c r="AF24" s="43"/>
      <c r="AG24" s="43"/>
      <c r="AH24" s="42">
        <f>SUM(AH25:AH27)</f>
        <v>2140</v>
      </c>
      <c r="AI24" s="43"/>
      <c r="AJ24" s="43"/>
      <c r="AK24" s="42">
        <f>SUM(AK25:AK27)</f>
        <v>2118</v>
      </c>
      <c r="AL24" s="43"/>
      <c r="AM24" s="41"/>
      <c r="AN24" s="42">
        <f>SUM(AN25:AN27)</f>
        <v>2071</v>
      </c>
      <c r="AO24" s="43"/>
      <c r="AP24" s="41"/>
      <c r="AQ24" s="42">
        <f>SUM(AQ25:AQ27)</f>
        <v>2115</v>
      </c>
      <c r="AR24" s="43"/>
      <c r="AS24" s="41"/>
      <c r="AT24" s="42">
        <f>SUM(AT25:AT27)</f>
        <v>2064</v>
      </c>
      <c r="AU24" s="43"/>
      <c r="AV24" s="41"/>
      <c r="AW24" s="42">
        <f>SUM(AW25:AW27)</f>
        <v>2116</v>
      </c>
      <c r="AX24" s="43"/>
      <c r="AY24" s="41"/>
      <c r="AZ24" s="42">
        <f>SUM(AZ25:AZ27)</f>
        <v>2641</v>
      </c>
      <c r="BA24" s="43"/>
      <c r="BB24" s="41"/>
      <c r="BC24" s="42">
        <f>SUM(BC25:BC27)</f>
        <v>2048</v>
      </c>
      <c r="BD24" s="43"/>
      <c r="BE24" s="41"/>
      <c r="BF24" s="42">
        <f>SUM(BF25:BF27)</f>
        <v>2091</v>
      </c>
      <c r="BG24" s="43"/>
      <c r="BH24" s="41"/>
      <c r="BI24" s="42">
        <f>SUM(BI25:BI27)</f>
        <v>2135</v>
      </c>
      <c r="BJ24" s="43"/>
      <c r="BK24" s="41"/>
      <c r="BL24" s="42">
        <f>SUM(BL25:BL27)</f>
        <v>2123</v>
      </c>
      <c r="BM24" s="43"/>
      <c r="BN24" s="41"/>
      <c r="BO24" s="42">
        <f>SUM(BO25:BO27)</f>
        <v>2147</v>
      </c>
      <c r="BP24" s="43"/>
      <c r="BQ24" s="41"/>
      <c r="BR24" s="42">
        <f>SUM(BR25:BR27)</f>
        <v>2260</v>
      </c>
      <c r="BS24" s="43"/>
      <c r="BT24" s="41"/>
      <c r="BU24" s="42">
        <f>SUM(BU25:BU27)</f>
        <v>2276</v>
      </c>
      <c r="BV24" s="43"/>
      <c r="BW24" s="41"/>
      <c r="BX24" s="42">
        <f>SUM(BX25:BX27)</f>
        <v>2312</v>
      </c>
      <c r="BY24" s="44"/>
      <c r="BZ24" s="41"/>
      <c r="CA24" s="42">
        <v>1719</v>
      </c>
      <c r="CB24" s="44"/>
      <c r="CC24" s="41"/>
      <c r="CD24" s="42">
        <v>1699</v>
      </c>
      <c r="CE24" s="44"/>
      <c r="CF24" s="41"/>
      <c r="CG24" s="42">
        <v>1966</v>
      </c>
      <c r="CH24" s="44"/>
      <c r="CI24" s="43"/>
      <c r="CJ24" s="42">
        <v>1933</v>
      </c>
      <c r="CK24" s="44"/>
      <c r="CL24" s="43"/>
      <c r="CM24" s="131">
        <f>SUM(CM25:CM27)</f>
        <v>1910</v>
      </c>
      <c r="CN24" s="44"/>
      <c r="CO24" s="41"/>
      <c r="CP24" s="42">
        <f>SUM(CP25:CP27)</f>
        <v>1858</v>
      </c>
      <c r="CQ24" s="44"/>
      <c r="CR24" s="41"/>
      <c r="CS24" s="42">
        <f>SUM(CS25:CS27)</f>
        <v>1799</v>
      </c>
      <c r="CT24" s="44"/>
      <c r="CU24" s="41"/>
      <c r="CV24" s="42">
        <f>SUM(CV25:CV27)</f>
        <v>1749</v>
      </c>
      <c r="CW24" s="44"/>
      <c r="CX24" s="42"/>
      <c r="CY24" s="42">
        <f>SUM(CY25:CY27)</f>
        <v>1746</v>
      </c>
      <c r="CZ24" s="44"/>
      <c r="DA24" s="42"/>
      <c r="DB24" s="42">
        <f>SUM(DB25:DB27)</f>
        <v>1746</v>
      </c>
      <c r="DC24" s="44"/>
    </row>
    <row r="25" spans="1:107" s="32" customFormat="1" ht="9" customHeight="1">
      <c r="A25" s="77"/>
      <c r="B25" s="77"/>
      <c r="C25" s="61" t="s">
        <v>35</v>
      </c>
      <c r="D25" s="62">
        <f>SUM(D9+D13+D21)</f>
        <v>490</v>
      </c>
      <c r="E25" s="63">
        <f>(D25/D24)</f>
        <v>0.22323462414578588</v>
      </c>
      <c r="F25" s="63"/>
      <c r="G25" s="62">
        <f>SUM(G9+G13+G21)</f>
        <v>440</v>
      </c>
      <c r="H25" s="63">
        <f>(G25/G24)</f>
        <v>0.21184400577756379</v>
      </c>
      <c r="I25" s="63"/>
      <c r="J25" s="62">
        <f>SUM(J9+J13+J21)</f>
        <v>424</v>
      </c>
      <c r="K25" s="63">
        <f>(J25/J24)</f>
        <v>0.20652703360935218</v>
      </c>
      <c r="L25" s="63"/>
      <c r="M25" s="62">
        <f>SUM(M9+M13+M21)</f>
        <v>461</v>
      </c>
      <c r="N25" s="63">
        <f>(M25/M24)</f>
        <v>0.22292069632495165</v>
      </c>
      <c r="O25" s="63"/>
      <c r="P25" s="62">
        <f>SUM(P9+P13+P21)</f>
        <v>470</v>
      </c>
      <c r="Q25" s="63">
        <f>(P25/P24)</f>
        <v>0.22639691714836224</v>
      </c>
      <c r="R25" s="63"/>
      <c r="S25" s="62">
        <f>SUM(S9+S13+S21)</f>
        <v>491</v>
      </c>
      <c r="T25" s="63">
        <f>(S25/S24)</f>
        <v>0.23392091472129586</v>
      </c>
      <c r="U25" s="63"/>
      <c r="V25" s="62">
        <f>SUM(V9+V13+V21)</f>
        <v>513</v>
      </c>
      <c r="W25" s="63">
        <f>(V25/V24)</f>
        <v>0.24232404345772318</v>
      </c>
      <c r="X25" s="63"/>
      <c r="Y25" s="62">
        <f>SUM(Y9+Y13+Y21)</f>
        <v>484</v>
      </c>
      <c r="Z25" s="63">
        <f>(Y25/Y24)</f>
        <v>0.23336547733847637</v>
      </c>
      <c r="AA25" s="63"/>
      <c r="AB25" s="62">
        <f>SUM(AB9+AB13+AB21)</f>
        <v>517</v>
      </c>
      <c r="AC25" s="63">
        <f>(AB25/AB24)</f>
        <v>0.24215456674473068</v>
      </c>
      <c r="AD25" s="63"/>
      <c r="AE25" s="62">
        <f>SUM(AE9+AE13+AE21)</f>
        <v>519</v>
      </c>
      <c r="AF25" s="63">
        <f>(AE25/AE24)</f>
        <v>0.2443502824858757</v>
      </c>
      <c r="AG25" s="63"/>
      <c r="AH25" s="62">
        <f>SUM(AH9+AH13+AH21)</f>
        <v>533</v>
      </c>
      <c r="AI25" s="63">
        <f>(AH25/AH24)</f>
        <v>0.24906542056074765</v>
      </c>
      <c r="AJ25" s="63"/>
      <c r="AK25" s="62">
        <f>SUM(AK9+AK13+AK21)</f>
        <v>537</v>
      </c>
      <c r="AL25" s="63">
        <f>(AK25/AK24)</f>
        <v>0.2535410764872521</v>
      </c>
      <c r="AM25" s="61"/>
      <c r="AN25" s="62">
        <f>SUM(AN9+AN13+AN21)</f>
        <v>528</v>
      </c>
      <c r="AO25" s="63">
        <f>(AN25/AN24)</f>
        <v>0.25494929985514242</v>
      </c>
      <c r="AP25" s="61"/>
      <c r="AQ25" s="62">
        <f>SUM(AQ9+AQ13+AQ21)</f>
        <v>565</v>
      </c>
      <c r="AR25" s="63">
        <f>(AQ25/AQ24)</f>
        <v>0.26713947990543735</v>
      </c>
      <c r="AS25" s="61"/>
      <c r="AT25" s="62">
        <f>SUM(AT9+AT13+AT21)</f>
        <v>555</v>
      </c>
      <c r="AU25" s="63">
        <f>(AT25/AT24)</f>
        <v>0.26889534883720928</v>
      </c>
      <c r="AV25" s="61"/>
      <c r="AW25" s="62">
        <f>SUM(AW9+AW13+AW21)</f>
        <v>585</v>
      </c>
      <c r="AX25" s="63">
        <f>(AW25/AW24)</f>
        <v>0.2764650283553875</v>
      </c>
      <c r="AY25" s="61"/>
      <c r="AZ25" s="62">
        <f>SUM(AZ9+AZ13+AZ21)</f>
        <v>588</v>
      </c>
      <c r="BA25" s="63">
        <f>(AZ25/AZ24)</f>
        <v>0.22264293828095419</v>
      </c>
      <c r="BB25" s="61"/>
      <c r="BC25" s="62">
        <f>SUM(BC9+BC13+BC21)</f>
        <v>574</v>
      </c>
      <c r="BD25" s="63">
        <f>(BC25/BC24)</f>
        <v>0.2802734375</v>
      </c>
      <c r="BE25" s="61"/>
      <c r="BF25" s="62">
        <f>SUM(BF9+BF13+BF21)</f>
        <v>586</v>
      </c>
      <c r="BG25" s="63">
        <f>(BF25/BF24)</f>
        <v>0.2802486848397896</v>
      </c>
      <c r="BH25" s="61"/>
      <c r="BI25" s="62">
        <f>SUM(BI9+BI13+BI21)</f>
        <v>613</v>
      </c>
      <c r="BJ25" s="63">
        <f>(BI25/BI24)</f>
        <v>0.28711943793911004</v>
      </c>
      <c r="BK25" s="61"/>
      <c r="BL25" s="62">
        <f>SUM(BL9+BL13+BL21)</f>
        <v>623</v>
      </c>
      <c r="BM25" s="63">
        <f>(BL25/BL24)</f>
        <v>0.29345266132830899</v>
      </c>
      <c r="BN25" s="61"/>
      <c r="BO25" s="62">
        <f>SUM(BO9+BO13+BO21)</f>
        <v>654</v>
      </c>
      <c r="BP25" s="63">
        <f>(BO25/BO24)</f>
        <v>0.30461108523521191</v>
      </c>
      <c r="BQ25" s="61"/>
      <c r="BR25" s="62">
        <f>SUM(BR9+BR13+BR21)</f>
        <v>701</v>
      </c>
      <c r="BS25" s="63">
        <f>(BR25/BR24)</f>
        <v>0.3101769911504425</v>
      </c>
      <c r="BT25" s="61"/>
      <c r="BU25" s="62">
        <f>SUM(BU9+BU13+BU21)</f>
        <v>717</v>
      </c>
      <c r="BV25" s="63">
        <f>(BU25/BU24)</f>
        <v>0.3150263620386643</v>
      </c>
      <c r="BW25" s="61"/>
      <c r="BX25" s="62">
        <f>SUM(BX9+BX13+BX21)</f>
        <v>744</v>
      </c>
      <c r="BY25" s="64">
        <f>(BX25/BX24)</f>
        <v>0.3217993079584775</v>
      </c>
      <c r="BZ25" s="61"/>
      <c r="CA25" s="62">
        <v>784</v>
      </c>
      <c r="CB25" s="64">
        <v>0.45607911576497961</v>
      </c>
      <c r="CC25" s="61"/>
      <c r="CD25" s="143">
        <v>776</v>
      </c>
      <c r="CE25" s="64">
        <v>0.45673925838728663</v>
      </c>
      <c r="CF25" s="61"/>
      <c r="CG25" s="143">
        <v>773</v>
      </c>
      <c r="CH25" s="64">
        <v>0.39318413021363174</v>
      </c>
      <c r="CI25" s="63"/>
      <c r="CJ25" s="143">
        <v>766</v>
      </c>
      <c r="CK25" s="64">
        <v>0.39627521986549408</v>
      </c>
      <c r="CL25" s="63"/>
      <c r="CM25" s="147">
        <f>CM21+CM17</f>
        <v>765</v>
      </c>
      <c r="CN25" s="64">
        <f>CM25/CM24</f>
        <v>0.40052356020942409</v>
      </c>
      <c r="CO25" s="61"/>
      <c r="CP25" s="143">
        <f>CP21+CP17</f>
        <v>745</v>
      </c>
      <c r="CQ25" s="64">
        <f>CP25/CP24</f>
        <v>0.40096878363832078</v>
      </c>
      <c r="CR25" s="61"/>
      <c r="CS25" s="143">
        <f>CS21+CS17</f>
        <v>719</v>
      </c>
      <c r="CT25" s="64">
        <f>CS25/CS24</f>
        <v>0.39966648137854366</v>
      </c>
      <c r="CU25" s="61"/>
      <c r="CV25" s="143">
        <f>CV21+CV17</f>
        <v>710</v>
      </c>
      <c r="CW25" s="64">
        <f>CV25/CV24</f>
        <v>0.4059462550028588</v>
      </c>
      <c r="CX25" s="143"/>
      <c r="CY25" s="143">
        <f>CY21+CY17</f>
        <v>717</v>
      </c>
      <c r="CZ25" s="64">
        <f>CY25/CY24</f>
        <v>0.4106529209621993</v>
      </c>
      <c r="DA25" s="143"/>
      <c r="DB25" s="143">
        <f>DB21+DB17</f>
        <v>719</v>
      </c>
      <c r="DC25" s="64">
        <f>DB25/DB24</f>
        <v>0.41179839633447879</v>
      </c>
    </row>
    <row r="26" spans="1:107" s="32" customFormat="1" ht="9.9499999999999993" customHeight="1">
      <c r="A26" s="77"/>
      <c r="B26" s="77"/>
      <c r="C26" s="61" t="s">
        <v>36</v>
      </c>
      <c r="D26" s="62">
        <f>SUM(D9+D13+D22)</f>
        <v>528</v>
      </c>
      <c r="E26" s="63"/>
      <c r="F26" s="63"/>
      <c r="G26" s="62">
        <f>SUM(G9+G13+G22)</f>
        <v>481</v>
      </c>
      <c r="H26" s="63"/>
      <c r="I26" s="63"/>
      <c r="J26" s="62">
        <f>SUM(J9+J13+J22)</f>
        <v>475</v>
      </c>
      <c r="K26" s="63"/>
      <c r="L26" s="63"/>
      <c r="M26" s="62">
        <f>SUM(M9+M13+M22)</f>
        <v>456</v>
      </c>
      <c r="N26" s="63"/>
      <c r="O26" s="63"/>
      <c r="P26" s="62">
        <f>SUM(P9+P13+P22)</f>
        <v>468</v>
      </c>
      <c r="Q26" s="63"/>
      <c r="R26" s="63"/>
      <c r="S26" s="62">
        <f>SUM(S9+S13+S22)</f>
        <v>471</v>
      </c>
      <c r="T26" s="63"/>
      <c r="U26" s="63"/>
      <c r="V26" s="62">
        <f>SUM(V9+V13+V22)</f>
        <v>482</v>
      </c>
      <c r="W26" s="63"/>
      <c r="X26" s="63"/>
      <c r="Y26" s="62">
        <f>SUM(Y9+Y13+Y22)</f>
        <v>488</v>
      </c>
      <c r="Z26" s="63"/>
      <c r="AA26" s="63"/>
      <c r="AB26" s="62">
        <f>SUM(AB9+AB13+AB22)</f>
        <v>517</v>
      </c>
      <c r="AC26" s="63"/>
      <c r="AD26" s="63"/>
      <c r="AE26" s="62">
        <f>SUM(AE9+AE13+AE22)</f>
        <v>525</v>
      </c>
      <c r="AF26" s="63"/>
      <c r="AG26" s="63"/>
      <c r="AH26" s="62">
        <f>SUM(AH9+AH13+AH22)</f>
        <v>543</v>
      </c>
      <c r="AI26" s="63"/>
      <c r="AJ26" s="63"/>
      <c r="AK26" s="62">
        <f>SUM(AK9+AK13+AK22)</f>
        <v>546</v>
      </c>
      <c r="AL26" s="63"/>
      <c r="AM26" s="61"/>
      <c r="AN26" s="62">
        <f>SUM(AN9+AN13+AN22)</f>
        <v>539</v>
      </c>
      <c r="AO26" s="63"/>
      <c r="AP26" s="61"/>
      <c r="AQ26" s="62">
        <f>SUM(AQ9+AQ13+AQ22)</f>
        <v>545</v>
      </c>
      <c r="AR26" s="63"/>
      <c r="AS26" s="61"/>
      <c r="AT26" s="62">
        <f>SUM(AT9+AT13+AT22)</f>
        <v>527</v>
      </c>
      <c r="AU26" s="63"/>
      <c r="AV26" s="61"/>
      <c r="AW26" s="62">
        <f>SUM(AW9+AW13+AW22)</f>
        <v>555</v>
      </c>
      <c r="AX26" s="63"/>
      <c r="AY26" s="61"/>
      <c r="AZ26" s="62">
        <f>SUM(AZ9+AZ13+AZ22)</f>
        <v>1121</v>
      </c>
      <c r="BA26" s="63"/>
      <c r="BB26" s="61"/>
      <c r="BC26" s="62">
        <f>SUM(BC9+BC13+BC22)</f>
        <v>554</v>
      </c>
      <c r="BD26" s="63"/>
      <c r="BE26" s="61"/>
      <c r="BF26" s="62">
        <f>SUM(BF9+BF13+BF22)</f>
        <v>559</v>
      </c>
      <c r="BG26" s="63"/>
      <c r="BH26" s="61"/>
      <c r="BI26" s="62">
        <f>SUM(BI9+BI13+BI22)</f>
        <v>565</v>
      </c>
      <c r="BJ26" s="63"/>
      <c r="BK26" s="61"/>
      <c r="BL26" s="62">
        <f>SUM(BL9+BL13+BL22)</f>
        <v>575</v>
      </c>
      <c r="BM26" s="63"/>
      <c r="BN26" s="61"/>
      <c r="BO26" s="62">
        <f>SUM(BO9+BO13+BO22)</f>
        <v>581</v>
      </c>
      <c r="BP26" s="63"/>
      <c r="BQ26" s="61"/>
      <c r="BR26" s="62">
        <f>SUM(BR9+BR13+BR22)</f>
        <v>643</v>
      </c>
      <c r="BS26" s="63"/>
      <c r="BT26" s="61"/>
      <c r="BU26" s="62">
        <f>SUM(BU9+BU13+BU22)</f>
        <v>660</v>
      </c>
      <c r="BV26" s="63"/>
      <c r="BW26" s="61"/>
      <c r="BX26" s="62">
        <f>SUM(BX9+BX13+BX22)</f>
        <v>670</v>
      </c>
      <c r="BY26" s="64"/>
      <c r="BZ26" s="61"/>
      <c r="CA26" s="62">
        <v>935</v>
      </c>
      <c r="CB26" s="64"/>
      <c r="CC26" s="61"/>
      <c r="CD26" s="143">
        <v>923</v>
      </c>
      <c r="CE26" s="64"/>
      <c r="CF26" s="61"/>
      <c r="CG26" s="143">
        <v>1193</v>
      </c>
      <c r="CH26" s="64"/>
      <c r="CI26" s="63"/>
      <c r="CJ26" s="143">
        <v>915</v>
      </c>
      <c r="CK26" s="64"/>
      <c r="CL26" s="63"/>
      <c r="CM26" s="147">
        <f>CM22+CM18</f>
        <v>1144</v>
      </c>
      <c r="CN26" s="64"/>
      <c r="CO26" s="61"/>
      <c r="CP26" s="143">
        <f>CP22+CP18</f>
        <v>1113</v>
      </c>
      <c r="CQ26" s="64"/>
      <c r="CR26" s="61"/>
      <c r="CS26" s="143">
        <f>CS22+CS18</f>
        <v>1076</v>
      </c>
      <c r="CT26" s="64"/>
      <c r="CU26" s="61"/>
      <c r="CV26" s="143">
        <f>CV22+CV18</f>
        <v>1038</v>
      </c>
      <c r="CW26" s="64"/>
      <c r="CX26" s="143"/>
      <c r="CY26" s="143">
        <f>CY22+CY18</f>
        <v>1028</v>
      </c>
      <c r="CZ26" s="64"/>
      <c r="DA26" s="143"/>
      <c r="DB26" s="143">
        <f>DB22+DB18</f>
        <v>1027</v>
      </c>
      <c r="DC26" s="64"/>
    </row>
    <row r="27" spans="1:107" s="32" customFormat="1" ht="11.25">
      <c r="A27" s="110"/>
      <c r="B27" s="110"/>
      <c r="C27" s="134" t="s">
        <v>65</v>
      </c>
      <c r="D27" s="112">
        <f>SUM(D10+D14+D23)</f>
        <v>1177</v>
      </c>
      <c r="E27" s="113"/>
      <c r="F27" s="113"/>
      <c r="G27" s="112">
        <f>SUM(G10+G14+G23)</f>
        <v>1156</v>
      </c>
      <c r="H27" s="113"/>
      <c r="I27" s="113"/>
      <c r="J27" s="112">
        <f>SUM(J10+J14+J23)</f>
        <v>1154</v>
      </c>
      <c r="K27" s="113"/>
      <c r="L27" s="113"/>
      <c r="M27" s="112">
        <f>SUM(M10+M14+M23)</f>
        <v>1151</v>
      </c>
      <c r="N27" s="113"/>
      <c r="O27" s="113"/>
      <c r="P27" s="112">
        <f>SUM(P10+P14+P23)</f>
        <v>1138</v>
      </c>
      <c r="Q27" s="113"/>
      <c r="R27" s="113"/>
      <c r="S27" s="112">
        <f>SUM(S10+S14+S23)</f>
        <v>1137</v>
      </c>
      <c r="T27" s="113"/>
      <c r="U27" s="113"/>
      <c r="V27" s="112">
        <f>SUM(V10+V14+V23)</f>
        <v>1122</v>
      </c>
      <c r="W27" s="113"/>
      <c r="X27" s="113"/>
      <c r="Y27" s="112">
        <f>SUM(Y10+Y14+Y23)</f>
        <v>1102</v>
      </c>
      <c r="Z27" s="113"/>
      <c r="AA27" s="113"/>
      <c r="AB27" s="112">
        <f>SUM(AB10+AB14+AB23)</f>
        <v>1101</v>
      </c>
      <c r="AC27" s="113"/>
      <c r="AD27" s="113"/>
      <c r="AE27" s="112">
        <f>SUM(AE10+AE14+AE23)</f>
        <v>1080</v>
      </c>
      <c r="AF27" s="113"/>
      <c r="AG27" s="113"/>
      <c r="AH27" s="112">
        <f>SUM(AH10+AH14+AH23)</f>
        <v>1064</v>
      </c>
      <c r="AI27" s="113"/>
      <c r="AJ27" s="113"/>
      <c r="AK27" s="112">
        <f>SUM(AK10+AK14+AK23)</f>
        <v>1035</v>
      </c>
      <c r="AL27" s="113"/>
      <c r="AM27" s="111"/>
      <c r="AN27" s="112">
        <f>SUM(AN10+AN14+AN23)</f>
        <v>1004</v>
      </c>
      <c r="AO27" s="113"/>
      <c r="AP27" s="111"/>
      <c r="AQ27" s="112">
        <f>SUM(AQ10+AQ14+AQ23)</f>
        <v>1005</v>
      </c>
      <c r="AR27" s="113"/>
      <c r="AS27" s="111"/>
      <c r="AT27" s="112">
        <f>SUM(AT10+AT14+AT23)</f>
        <v>982</v>
      </c>
      <c r="AU27" s="113"/>
      <c r="AV27" s="111"/>
      <c r="AW27" s="112">
        <f>SUM(AW10+AW14+AW23)</f>
        <v>976</v>
      </c>
      <c r="AX27" s="113"/>
      <c r="AY27" s="111"/>
      <c r="AZ27" s="112">
        <f>SUM(AZ10+AZ14+AZ23)</f>
        <v>932</v>
      </c>
      <c r="BA27" s="113"/>
      <c r="BB27" s="111"/>
      <c r="BC27" s="112">
        <f>SUM(BC10+BC14+BC23)</f>
        <v>920</v>
      </c>
      <c r="BD27" s="113"/>
      <c r="BE27" s="111"/>
      <c r="BF27" s="112">
        <f>SUM(BF10+BF14+BF23)</f>
        <v>946</v>
      </c>
      <c r="BG27" s="113"/>
      <c r="BH27" s="111"/>
      <c r="BI27" s="112">
        <f>SUM(BI10+BI14+BI23)</f>
        <v>957</v>
      </c>
      <c r="BJ27" s="113"/>
      <c r="BK27" s="111"/>
      <c r="BL27" s="112">
        <f>SUM(BL10+BL14+BL23)</f>
        <v>925</v>
      </c>
      <c r="BM27" s="113"/>
      <c r="BN27" s="111"/>
      <c r="BO27" s="112">
        <f>SUM(BO10+BO14+BO23)</f>
        <v>912</v>
      </c>
      <c r="BP27" s="113"/>
      <c r="BQ27" s="111"/>
      <c r="BR27" s="112">
        <f>SUM(BR10+BR14+BR23)</f>
        <v>916</v>
      </c>
      <c r="BS27" s="113"/>
      <c r="BT27" s="111"/>
      <c r="BU27" s="112">
        <f>SUM(BU10+BU14+BU23)</f>
        <v>899</v>
      </c>
      <c r="BV27" s="113"/>
      <c r="BW27" s="111"/>
      <c r="BX27" s="112">
        <f>SUM(BX10+BX14+BX23)</f>
        <v>898</v>
      </c>
      <c r="BY27" s="114"/>
      <c r="BZ27" s="111"/>
      <c r="CA27" s="115" t="s">
        <v>55</v>
      </c>
      <c r="CB27" s="114"/>
      <c r="CC27" s="111"/>
      <c r="CD27" s="146" t="s">
        <v>56</v>
      </c>
      <c r="CE27" s="114"/>
      <c r="CF27" s="111"/>
      <c r="CG27" s="146" t="s">
        <v>56</v>
      </c>
      <c r="CH27" s="114"/>
      <c r="CI27" s="113"/>
      <c r="CJ27" s="146" t="s">
        <v>56</v>
      </c>
      <c r="CK27" s="114"/>
      <c r="CL27" s="113"/>
      <c r="CM27" s="150">
        <f>CM19+CM23</f>
        <v>1</v>
      </c>
      <c r="CN27" s="114"/>
      <c r="CO27" s="111"/>
      <c r="CP27" s="146">
        <f>CP19+CP23</f>
        <v>0</v>
      </c>
      <c r="CQ27" s="114"/>
      <c r="CR27" s="111"/>
      <c r="CS27" s="146">
        <f>CS19+CS23</f>
        <v>4</v>
      </c>
      <c r="CT27" s="114"/>
      <c r="CU27" s="111"/>
      <c r="CV27" s="146">
        <f>CV19+CV23</f>
        <v>1</v>
      </c>
      <c r="CW27" s="114"/>
      <c r="CX27" s="146"/>
      <c r="CY27" s="146">
        <f>CY19+CY23</f>
        <v>1</v>
      </c>
      <c r="CZ27" s="114"/>
      <c r="DA27" s="146"/>
      <c r="DB27" s="146">
        <f>DB19+DB23</f>
        <v>0</v>
      </c>
      <c r="DC27" s="114"/>
    </row>
    <row r="28" spans="1:107" s="45" customFormat="1" ht="12.75" customHeight="1">
      <c r="A28" s="165" t="s">
        <v>63</v>
      </c>
      <c r="B28" s="165"/>
      <c r="C28" s="165"/>
      <c r="D28" s="46"/>
      <c r="E28" s="47"/>
      <c r="F28" s="47"/>
      <c r="G28" s="46"/>
      <c r="H28" s="47"/>
      <c r="I28" s="47"/>
      <c r="J28" s="46"/>
      <c r="K28" s="47"/>
      <c r="L28" s="47"/>
      <c r="M28" s="46"/>
      <c r="N28" s="47"/>
      <c r="O28" s="47"/>
      <c r="P28" s="46"/>
      <c r="Q28" s="47"/>
      <c r="R28" s="47"/>
      <c r="S28" s="46"/>
      <c r="T28" s="47"/>
      <c r="U28" s="47"/>
      <c r="V28" s="46"/>
      <c r="W28" s="47"/>
      <c r="X28" s="47"/>
      <c r="Y28" s="46"/>
      <c r="Z28" s="47"/>
      <c r="AA28" s="47"/>
      <c r="AB28" s="46"/>
      <c r="AC28" s="47"/>
      <c r="AD28" s="47"/>
      <c r="AE28" s="46"/>
      <c r="AF28" s="47"/>
      <c r="AG28" s="47"/>
      <c r="AH28" s="46"/>
      <c r="AI28" s="47"/>
      <c r="AJ28" s="47"/>
      <c r="AK28" s="46"/>
      <c r="AL28" s="47"/>
      <c r="AN28" s="46"/>
      <c r="AO28" s="47"/>
      <c r="AQ28" s="46"/>
      <c r="AR28" s="47"/>
      <c r="AT28" s="46"/>
      <c r="AU28" s="47"/>
      <c r="AW28" s="46"/>
      <c r="AX28" s="47"/>
      <c r="AZ28" s="46"/>
      <c r="BA28" s="47"/>
      <c r="BC28" s="46"/>
      <c r="BD28" s="47"/>
      <c r="BF28" s="46"/>
      <c r="BG28" s="47"/>
      <c r="BI28" s="46"/>
      <c r="BJ28" s="47"/>
      <c r="BL28" s="46"/>
      <c r="BM28" s="47"/>
      <c r="BO28" s="46"/>
      <c r="BP28" s="47"/>
      <c r="BR28" s="46"/>
      <c r="BS28" s="47"/>
      <c r="BU28" s="46"/>
      <c r="BV28" s="47"/>
      <c r="BX28" s="167">
        <v>1</v>
      </c>
      <c r="BY28" s="160"/>
      <c r="BZ28" s="54"/>
      <c r="CA28" s="167">
        <v>2</v>
      </c>
      <c r="CB28" s="160"/>
      <c r="CC28" s="54"/>
      <c r="CD28" s="167">
        <v>2</v>
      </c>
      <c r="CE28" s="160"/>
      <c r="CF28" s="54"/>
      <c r="CG28" s="167">
        <v>0</v>
      </c>
      <c r="CH28" s="160"/>
      <c r="CI28" s="55"/>
      <c r="CJ28" s="167">
        <v>2</v>
      </c>
      <c r="CK28" s="160"/>
      <c r="CL28" s="55"/>
      <c r="CM28" s="172">
        <v>0</v>
      </c>
      <c r="CN28" s="174"/>
      <c r="CO28" s="54"/>
      <c r="CP28" s="167">
        <v>2</v>
      </c>
      <c r="CQ28" s="160"/>
      <c r="CR28" s="54"/>
      <c r="CS28" s="167">
        <v>0</v>
      </c>
      <c r="CT28" s="160"/>
      <c r="CU28" s="54"/>
      <c r="CV28" s="167">
        <v>0</v>
      </c>
      <c r="CW28" s="160"/>
      <c r="CX28" s="46"/>
      <c r="CY28" s="167">
        <v>0</v>
      </c>
      <c r="CZ28" s="160"/>
      <c r="DA28" s="46"/>
      <c r="DB28" s="167">
        <v>0</v>
      </c>
      <c r="DC28" s="160"/>
    </row>
    <row r="29" spans="1:107" s="58" customFormat="1" ht="10.5" customHeight="1">
      <c r="A29" s="170" t="s">
        <v>64</v>
      </c>
      <c r="B29" s="170"/>
      <c r="C29" s="170"/>
      <c r="D29" s="56">
        <f>SUM(D30:D32)</f>
        <v>47</v>
      </c>
      <c r="E29" s="57"/>
      <c r="F29" s="57"/>
      <c r="G29" s="56">
        <f>SUM(G30:G32)</f>
        <v>55</v>
      </c>
      <c r="H29" s="57"/>
      <c r="I29" s="57"/>
      <c r="J29" s="56">
        <f>SUM(J30:J32)</f>
        <v>59</v>
      </c>
      <c r="K29" s="57"/>
      <c r="L29" s="57"/>
      <c r="M29" s="56">
        <f>SUM(M30:M32)</f>
        <v>63</v>
      </c>
      <c r="N29" s="57"/>
      <c r="O29" s="57"/>
      <c r="P29" s="56">
        <f>SUM(P30:P32)</f>
        <v>69</v>
      </c>
      <c r="Q29" s="57"/>
      <c r="R29" s="57"/>
      <c r="S29" s="56">
        <f>SUM(S30:S32)</f>
        <v>36</v>
      </c>
      <c r="T29" s="57"/>
      <c r="U29" s="57"/>
      <c r="V29" s="56">
        <f>SUM(V30:V32)</f>
        <v>39</v>
      </c>
      <c r="W29" s="57"/>
      <c r="X29" s="57"/>
      <c r="Y29" s="56">
        <f>SUM(Y30:Y32)</f>
        <v>30</v>
      </c>
      <c r="Z29" s="57"/>
      <c r="AA29" s="57"/>
      <c r="AB29" s="56">
        <f>SUM(AB30:AB32)</f>
        <v>31</v>
      </c>
      <c r="AC29" s="57"/>
      <c r="AD29" s="57"/>
      <c r="AE29" s="56">
        <f>SUM(AE30:AE32)</f>
        <v>26</v>
      </c>
      <c r="AF29" s="57"/>
      <c r="AG29" s="57"/>
      <c r="AH29" s="56">
        <f>SUM(AH30:AH32)</f>
        <v>25</v>
      </c>
      <c r="AI29" s="57"/>
      <c r="AJ29" s="57"/>
      <c r="AK29" s="56">
        <f>SUM(AK30:AK32)</f>
        <v>23</v>
      </c>
      <c r="AL29" s="57"/>
      <c r="AN29" s="56">
        <f>SUM(AN30:AN32)</f>
        <v>16</v>
      </c>
      <c r="AO29" s="57"/>
      <c r="AQ29" s="56">
        <f>SUM(AQ30:AQ32)</f>
        <v>15</v>
      </c>
      <c r="AR29" s="57"/>
      <c r="AT29" s="56">
        <f>SUM(AT30:AT32)</f>
        <v>20</v>
      </c>
      <c r="AU29" s="57"/>
      <c r="AW29" s="56">
        <f>SUM(AW30:AW32)</f>
        <v>11</v>
      </c>
      <c r="AX29" s="57"/>
      <c r="AZ29" s="56">
        <f>SUM(AZ30:AZ32)</f>
        <v>10</v>
      </c>
      <c r="BA29" s="57"/>
      <c r="BC29" s="56">
        <f>SUM(BC30:BC32)</f>
        <v>3</v>
      </c>
      <c r="BD29" s="57"/>
      <c r="BF29" s="56">
        <f>SUM(BF30:BF32)</f>
        <v>8</v>
      </c>
      <c r="BG29" s="57"/>
      <c r="BI29" s="56">
        <f>SUM(BI30:BI32)</f>
        <v>6</v>
      </c>
      <c r="BJ29" s="57"/>
      <c r="BL29" s="56">
        <f>SUM(BL30:BL32)</f>
        <v>2</v>
      </c>
      <c r="BM29" s="57"/>
      <c r="BO29" s="56">
        <f>SUM(BO30:BO32)</f>
        <v>2</v>
      </c>
      <c r="BP29" s="57"/>
      <c r="BR29" s="56">
        <f>SUM(BR30:BR32)</f>
        <v>6</v>
      </c>
      <c r="BS29" s="57"/>
      <c r="BU29" s="56">
        <f>SUM(BU30:BU32)</f>
        <v>4</v>
      </c>
      <c r="BV29" s="57"/>
      <c r="BX29" s="167"/>
      <c r="BY29" s="160"/>
      <c r="BZ29" s="59"/>
      <c r="CA29" s="167"/>
      <c r="CB29" s="160"/>
      <c r="CC29" s="59"/>
      <c r="CD29" s="167"/>
      <c r="CE29" s="160"/>
      <c r="CF29" s="59"/>
      <c r="CG29" s="167"/>
      <c r="CH29" s="160"/>
      <c r="CI29" s="60"/>
      <c r="CJ29" s="167"/>
      <c r="CK29" s="160"/>
      <c r="CL29" s="60"/>
      <c r="CM29" s="173"/>
      <c r="CN29" s="160"/>
      <c r="CO29" s="59"/>
      <c r="CP29" s="167"/>
      <c r="CQ29" s="160"/>
      <c r="CR29" s="59"/>
      <c r="CS29" s="167"/>
      <c r="CT29" s="160"/>
      <c r="CU29" s="59"/>
      <c r="CV29" s="167"/>
      <c r="CW29" s="160"/>
      <c r="CX29" s="46"/>
      <c r="CY29" s="167"/>
      <c r="CZ29" s="160"/>
      <c r="DA29" s="46"/>
      <c r="DB29" s="167"/>
      <c r="DC29" s="160"/>
    </row>
    <row r="30" spans="1:107" s="32" customFormat="1" ht="9" customHeight="1">
      <c r="C30" s="50" t="s">
        <v>35</v>
      </c>
      <c r="D30" s="51">
        <v>10</v>
      </c>
      <c r="E30" s="52">
        <f>(D30/D29)</f>
        <v>0.21276595744680851</v>
      </c>
      <c r="F30" s="52"/>
      <c r="G30" s="51">
        <v>9</v>
      </c>
      <c r="H30" s="52">
        <f>(G30/G29)</f>
        <v>0.16363636363636364</v>
      </c>
      <c r="I30" s="52"/>
      <c r="J30" s="51">
        <v>15</v>
      </c>
      <c r="K30" s="52">
        <f>(J30/J29)</f>
        <v>0.25423728813559321</v>
      </c>
      <c r="L30" s="52"/>
      <c r="M30" s="51">
        <v>17</v>
      </c>
      <c r="N30" s="52">
        <f>(M30/M29)</f>
        <v>0.26984126984126983</v>
      </c>
      <c r="O30" s="52"/>
      <c r="P30" s="51">
        <v>18</v>
      </c>
      <c r="Q30" s="52">
        <f>(P30/P29)</f>
        <v>0.2608695652173913</v>
      </c>
      <c r="R30" s="52"/>
      <c r="S30" s="51">
        <v>8</v>
      </c>
      <c r="T30" s="52">
        <f>(S30/S29)</f>
        <v>0.22222222222222221</v>
      </c>
      <c r="U30" s="52"/>
      <c r="V30" s="51">
        <v>3</v>
      </c>
      <c r="W30" s="52">
        <f>(V30/V29)</f>
        <v>7.6923076923076927E-2</v>
      </c>
      <c r="X30" s="52"/>
      <c r="Y30" s="51">
        <v>3</v>
      </c>
      <c r="Z30" s="52">
        <f>(Y30/Y29)</f>
        <v>0.1</v>
      </c>
      <c r="AA30" s="52"/>
      <c r="AB30" s="51">
        <v>5</v>
      </c>
      <c r="AC30" s="52">
        <f>(AB30/AB29)</f>
        <v>0.16129032258064516</v>
      </c>
      <c r="AD30" s="52"/>
      <c r="AE30" s="51">
        <v>4</v>
      </c>
      <c r="AF30" s="52">
        <f>(AE30/AE29)</f>
        <v>0.15384615384615385</v>
      </c>
      <c r="AG30" s="52"/>
      <c r="AH30" s="51">
        <v>3</v>
      </c>
      <c r="AI30" s="52">
        <f>(AH30/AH29)</f>
        <v>0.12</v>
      </c>
      <c r="AJ30" s="52"/>
      <c r="AK30" s="51">
        <v>6</v>
      </c>
      <c r="AL30" s="52">
        <f>(AK30/AK29)</f>
        <v>0.2608695652173913</v>
      </c>
      <c r="AM30" s="50"/>
      <c r="AN30" s="51">
        <v>6</v>
      </c>
      <c r="AO30" s="52">
        <f>(AN30/AN29)</f>
        <v>0.375</v>
      </c>
      <c r="AP30" s="50"/>
      <c r="AQ30" s="51">
        <v>3</v>
      </c>
      <c r="AR30" s="52">
        <f>(AQ30/AQ29)</f>
        <v>0.2</v>
      </c>
      <c r="AS30" s="50"/>
      <c r="AT30" s="51">
        <v>6</v>
      </c>
      <c r="AU30" s="52">
        <f>(AT30/AT29)</f>
        <v>0.3</v>
      </c>
      <c r="AV30" s="50"/>
      <c r="AW30" s="51">
        <v>0</v>
      </c>
      <c r="AX30" s="52">
        <f>(AW30/AW29)</f>
        <v>0</v>
      </c>
      <c r="AY30" s="50"/>
      <c r="AZ30" s="51">
        <v>3</v>
      </c>
      <c r="BA30" s="52">
        <f>(AZ30/AZ29)</f>
        <v>0.3</v>
      </c>
      <c r="BB30" s="50"/>
      <c r="BC30" s="51">
        <v>1</v>
      </c>
      <c r="BD30" s="52">
        <f>(BC30/BC29)</f>
        <v>0.33333333333333331</v>
      </c>
      <c r="BE30" s="50"/>
      <c r="BF30" s="51">
        <v>1</v>
      </c>
      <c r="BG30" s="52">
        <f>(BF30/BF29)</f>
        <v>0.125</v>
      </c>
      <c r="BH30" s="50"/>
      <c r="BI30" s="51">
        <v>1</v>
      </c>
      <c r="BJ30" s="52">
        <f>(BI30/BI29)</f>
        <v>0.16666666666666666</v>
      </c>
      <c r="BK30" s="50"/>
      <c r="BL30" s="51">
        <v>0</v>
      </c>
      <c r="BM30" s="52">
        <f>(BL30/BL29)</f>
        <v>0</v>
      </c>
      <c r="BN30" s="50"/>
      <c r="BO30" s="51">
        <v>0</v>
      </c>
      <c r="BP30" s="52">
        <f>(BO30/BO29)</f>
        <v>0</v>
      </c>
      <c r="BQ30" s="50"/>
      <c r="BR30" s="51">
        <v>1</v>
      </c>
      <c r="BS30" s="52">
        <f>(BR30/BR29)</f>
        <v>0.16666666666666666</v>
      </c>
      <c r="BT30" s="50"/>
      <c r="BU30" s="51">
        <v>1</v>
      </c>
      <c r="BV30" s="52">
        <f>(BU30/BU29)</f>
        <v>0.25</v>
      </c>
      <c r="BW30" s="50"/>
      <c r="BX30" s="51">
        <v>0</v>
      </c>
      <c r="BY30" s="53">
        <v>0</v>
      </c>
      <c r="BZ30" s="50"/>
      <c r="CA30" s="51">
        <v>0</v>
      </c>
      <c r="CB30" s="53">
        <v>0</v>
      </c>
      <c r="CC30" s="50"/>
      <c r="CD30" s="135">
        <v>0</v>
      </c>
      <c r="CE30" s="53">
        <f>CD30/CD28</f>
        <v>0</v>
      </c>
      <c r="CF30" s="50"/>
      <c r="CG30" s="135">
        <v>0</v>
      </c>
      <c r="CH30" s="53">
        <v>0</v>
      </c>
      <c r="CI30" s="52"/>
      <c r="CJ30" s="135">
        <v>2</v>
      </c>
      <c r="CK30" s="53">
        <f>CJ30/CJ28</f>
        <v>1</v>
      </c>
      <c r="CL30" s="52"/>
      <c r="CM30" s="136">
        <v>0</v>
      </c>
      <c r="CN30" s="53">
        <v>0</v>
      </c>
      <c r="CO30" s="50"/>
      <c r="CP30" s="135">
        <v>1</v>
      </c>
      <c r="CQ30" s="53">
        <f>CP30/CP28</f>
        <v>0.5</v>
      </c>
      <c r="CR30" s="50"/>
      <c r="CS30" s="135">
        <v>0</v>
      </c>
      <c r="CT30" s="53">
        <v>0</v>
      </c>
      <c r="CU30" s="50"/>
      <c r="CV30" s="135">
        <v>0</v>
      </c>
      <c r="CW30" s="53">
        <v>0</v>
      </c>
      <c r="CX30" s="135"/>
      <c r="CY30" s="135">
        <v>0</v>
      </c>
      <c r="CZ30" s="53">
        <v>0</v>
      </c>
      <c r="DA30" s="135"/>
      <c r="DB30" s="135">
        <v>0</v>
      </c>
      <c r="DC30" s="53">
        <v>0</v>
      </c>
    </row>
    <row r="31" spans="1:107" s="32" customFormat="1" ht="9.9499999999999993" customHeight="1">
      <c r="C31" s="50" t="s">
        <v>36</v>
      </c>
      <c r="D31" s="51">
        <v>37</v>
      </c>
      <c r="E31" s="52"/>
      <c r="F31" s="52"/>
      <c r="G31" s="51">
        <v>46</v>
      </c>
      <c r="H31" s="52"/>
      <c r="I31" s="52"/>
      <c r="J31" s="51">
        <v>44</v>
      </c>
      <c r="K31" s="52"/>
      <c r="L31" s="52"/>
      <c r="M31" s="51">
        <v>46</v>
      </c>
      <c r="N31" s="52"/>
      <c r="O31" s="52"/>
      <c r="P31" s="51">
        <v>51</v>
      </c>
      <c r="Q31" s="52"/>
      <c r="R31" s="52"/>
      <c r="S31" s="51">
        <v>28</v>
      </c>
      <c r="T31" s="52"/>
      <c r="U31" s="52"/>
      <c r="V31" s="51">
        <v>36</v>
      </c>
      <c r="W31" s="52"/>
      <c r="X31" s="52"/>
      <c r="Y31" s="51">
        <f>26+1</f>
        <v>27</v>
      </c>
      <c r="Z31" s="52"/>
      <c r="AA31" s="52"/>
      <c r="AB31" s="51">
        <v>26</v>
      </c>
      <c r="AC31" s="52"/>
      <c r="AD31" s="52"/>
      <c r="AE31" s="51">
        <f>21+1</f>
        <v>22</v>
      </c>
      <c r="AF31" s="52"/>
      <c r="AG31" s="52"/>
      <c r="AH31" s="51">
        <v>22</v>
      </c>
      <c r="AI31" s="52"/>
      <c r="AJ31" s="52"/>
      <c r="AK31" s="51">
        <v>17</v>
      </c>
      <c r="AL31" s="52"/>
      <c r="AM31" s="50"/>
      <c r="AN31" s="51">
        <v>10</v>
      </c>
      <c r="AO31" s="52"/>
      <c r="AP31" s="50"/>
      <c r="AQ31" s="51">
        <v>12</v>
      </c>
      <c r="AR31" s="52"/>
      <c r="AS31" s="50"/>
      <c r="AT31" s="51">
        <v>14</v>
      </c>
      <c r="AU31" s="52"/>
      <c r="AV31" s="50"/>
      <c r="AW31" s="51">
        <v>11</v>
      </c>
      <c r="AX31" s="52"/>
      <c r="AY31" s="50"/>
      <c r="AZ31" s="51">
        <v>7</v>
      </c>
      <c r="BA31" s="52"/>
      <c r="BB31" s="50"/>
      <c r="BC31" s="51">
        <v>2</v>
      </c>
      <c r="BD31" s="52"/>
      <c r="BE31" s="50"/>
      <c r="BF31" s="51">
        <v>7</v>
      </c>
      <c r="BG31" s="52"/>
      <c r="BH31" s="50"/>
      <c r="BI31" s="51">
        <v>5</v>
      </c>
      <c r="BJ31" s="52"/>
      <c r="BK31" s="50"/>
      <c r="BL31" s="51">
        <v>2</v>
      </c>
      <c r="BM31" s="52"/>
      <c r="BN31" s="50"/>
      <c r="BO31" s="51">
        <v>2</v>
      </c>
      <c r="BP31" s="52"/>
      <c r="BQ31" s="50"/>
      <c r="BR31" s="51">
        <v>5</v>
      </c>
      <c r="BS31" s="52"/>
      <c r="BT31" s="50"/>
      <c r="BU31" s="51">
        <v>3</v>
      </c>
      <c r="BV31" s="52"/>
      <c r="BW31" s="50"/>
      <c r="BX31" s="51">
        <v>1</v>
      </c>
      <c r="BY31" s="53"/>
      <c r="BZ31" s="50"/>
      <c r="CA31" s="51">
        <v>2</v>
      </c>
      <c r="CB31" s="53"/>
      <c r="CC31" s="50"/>
      <c r="CD31" s="135">
        <v>2</v>
      </c>
      <c r="CE31" s="53"/>
      <c r="CF31" s="50"/>
      <c r="CG31" s="135">
        <v>0</v>
      </c>
      <c r="CH31" s="53"/>
      <c r="CI31" s="52"/>
      <c r="CJ31" s="135">
        <v>0</v>
      </c>
      <c r="CK31" s="53"/>
      <c r="CL31" s="52"/>
      <c r="CM31" s="136">
        <v>0</v>
      </c>
      <c r="CN31" s="53"/>
      <c r="CO31" s="50"/>
      <c r="CP31" s="135">
        <v>1</v>
      </c>
      <c r="CQ31" s="53"/>
      <c r="CR31" s="50"/>
      <c r="CS31" s="135">
        <v>0</v>
      </c>
      <c r="CT31" s="53"/>
      <c r="CU31" s="50"/>
      <c r="CV31" s="135">
        <v>0</v>
      </c>
      <c r="CW31" s="53"/>
      <c r="CX31" s="135"/>
      <c r="CY31" s="135">
        <v>0</v>
      </c>
      <c r="CZ31" s="53"/>
      <c r="DA31" s="135"/>
      <c r="DB31" s="135">
        <v>0</v>
      </c>
      <c r="DC31" s="53"/>
    </row>
    <row r="32" spans="1:107" s="32" customFormat="1" ht="11.25">
      <c r="A32" s="116"/>
      <c r="B32" s="116"/>
      <c r="C32" s="117" t="s">
        <v>66</v>
      </c>
      <c r="D32" s="118"/>
      <c r="E32" s="119"/>
      <c r="F32" s="119"/>
      <c r="G32" s="118"/>
      <c r="H32" s="119"/>
      <c r="I32" s="119"/>
      <c r="J32" s="118"/>
      <c r="K32" s="119"/>
      <c r="L32" s="119"/>
      <c r="M32" s="118"/>
      <c r="N32" s="119"/>
      <c r="O32" s="119"/>
      <c r="P32" s="118"/>
      <c r="Q32" s="119"/>
      <c r="R32" s="119"/>
      <c r="S32" s="118"/>
      <c r="T32" s="119"/>
      <c r="U32" s="119"/>
      <c r="V32" s="118"/>
      <c r="W32" s="119"/>
      <c r="X32" s="119"/>
      <c r="Y32" s="118"/>
      <c r="Z32" s="119"/>
      <c r="AA32" s="119"/>
      <c r="AB32" s="118"/>
      <c r="AC32" s="119"/>
      <c r="AD32" s="119"/>
      <c r="AE32" s="118"/>
      <c r="AF32" s="119"/>
      <c r="AG32" s="119"/>
      <c r="AH32" s="118"/>
      <c r="AI32" s="119"/>
      <c r="AJ32" s="119"/>
      <c r="AK32" s="118"/>
      <c r="AL32" s="119"/>
      <c r="AM32" s="117"/>
      <c r="AN32" s="118"/>
      <c r="AO32" s="119"/>
      <c r="AP32" s="117"/>
      <c r="AQ32" s="118"/>
      <c r="AR32" s="119"/>
      <c r="AS32" s="117"/>
      <c r="AT32" s="118"/>
      <c r="AU32" s="119"/>
      <c r="AV32" s="117"/>
      <c r="AW32" s="118"/>
      <c r="AX32" s="119"/>
      <c r="AY32" s="117"/>
      <c r="AZ32" s="118"/>
      <c r="BA32" s="119"/>
      <c r="BB32" s="117"/>
      <c r="BC32" s="118"/>
      <c r="BD32" s="119"/>
      <c r="BE32" s="117"/>
      <c r="BF32" s="118"/>
      <c r="BG32" s="119"/>
      <c r="BH32" s="117"/>
      <c r="BI32" s="118"/>
      <c r="BJ32" s="119"/>
      <c r="BK32" s="117"/>
      <c r="BL32" s="118"/>
      <c r="BM32" s="119"/>
      <c r="BN32" s="117"/>
      <c r="BO32" s="118"/>
      <c r="BP32" s="119"/>
      <c r="BQ32" s="117"/>
      <c r="BR32" s="118"/>
      <c r="BS32" s="119"/>
      <c r="BT32" s="117"/>
      <c r="BU32" s="118"/>
      <c r="BV32" s="119"/>
      <c r="BW32" s="117"/>
      <c r="BX32" s="118"/>
      <c r="BY32" s="120"/>
      <c r="BZ32" s="117"/>
      <c r="CA32" s="121" t="s">
        <v>55</v>
      </c>
      <c r="CB32" s="120"/>
      <c r="CC32" s="117"/>
      <c r="CD32" s="139" t="s">
        <v>74</v>
      </c>
      <c r="CE32" s="140"/>
      <c r="CF32" s="141"/>
      <c r="CG32" s="139" t="s">
        <v>74</v>
      </c>
      <c r="CH32" s="140"/>
      <c r="CI32" s="142"/>
      <c r="CJ32" s="139" t="s">
        <v>74</v>
      </c>
      <c r="CK32" s="120"/>
      <c r="CL32" s="119"/>
      <c r="CM32" s="137">
        <v>0</v>
      </c>
      <c r="CN32" s="120"/>
      <c r="CO32" s="117"/>
      <c r="CP32" s="138">
        <v>0</v>
      </c>
      <c r="CQ32" s="120"/>
      <c r="CR32" s="117"/>
      <c r="CS32" s="138">
        <v>0</v>
      </c>
      <c r="CT32" s="120"/>
      <c r="CU32" s="117"/>
      <c r="CV32" s="138">
        <v>0</v>
      </c>
      <c r="CW32" s="120"/>
      <c r="CX32" s="138"/>
      <c r="CY32" s="138">
        <v>0</v>
      </c>
      <c r="CZ32" s="120"/>
      <c r="DA32" s="138"/>
      <c r="DB32" s="138">
        <v>0</v>
      </c>
      <c r="DC32" s="120"/>
    </row>
    <row r="33" spans="1:107" s="45" customFormat="1" ht="13.15" customHeight="1">
      <c r="A33" s="41" t="s">
        <v>37</v>
      </c>
      <c r="B33" s="41"/>
      <c r="C33" s="41"/>
      <c r="D33" s="42">
        <f>SUM(D34:D35)</f>
        <v>1542</v>
      </c>
      <c r="E33" s="43"/>
      <c r="F33" s="43"/>
      <c r="G33" s="42">
        <f>SUM(G34:G35)</f>
        <v>1629</v>
      </c>
      <c r="H33" s="43"/>
      <c r="I33" s="43"/>
      <c r="J33" s="42">
        <f>SUM(J34:J35)</f>
        <v>1645</v>
      </c>
      <c r="K33" s="43"/>
      <c r="L33" s="43"/>
      <c r="M33" s="42">
        <f>SUM(M34:M35)</f>
        <v>1717</v>
      </c>
      <c r="N33" s="43"/>
      <c r="O33" s="43"/>
      <c r="P33" s="42">
        <f>SUM(P34:P35)</f>
        <v>1844</v>
      </c>
      <c r="Q33" s="43"/>
      <c r="R33" s="43"/>
      <c r="S33" s="42">
        <f>SUM(S34:S35)</f>
        <v>1994</v>
      </c>
      <c r="T33" s="43"/>
      <c r="U33" s="43"/>
      <c r="V33" s="42">
        <f>SUM(V34:V35)</f>
        <v>1996</v>
      </c>
      <c r="W33" s="43"/>
      <c r="X33" s="43"/>
      <c r="Y33" s="42">
        <f>SUM(Y34:Y35)</f>
        <v>2069</v>
      </c>
      <c r="Z33" s="43"/>
      <c r="AA33" s="43"/>
      <c r="AB33" s="42">
        <f>SUM(AB34:AB35)</f>
        <v>2126</v>
      </c>
      <c r="AC33" s="43"/>
      <c r="AD33" s="43"/>
      <c r="AE33" s="42">
        <f>SUM(AE34:AE35)</f>
        <v>2178</v>
      </c>
      <c r="AF33" s="43"/>
      <c r="AG33" s="43"/>
      <c r="AH33" s="42">
        <f>SUM(AH34:AH35)</f>
        <v>2233</v>
      </c>
      <c r="AI33" s="43"/>
      <c r="AJ33" s="43"/>
      <c r="AK33" s="42">
        <f>SUM(AK34:AK35)</f>
        <v>2268</v>
      </c>
      <c r="AL33" s="43"/>
      <c r="AM33" s="41"/>
      <c r="AN33" s="42">
        <f>SUM(AN34:AN35)</f>
        <v>2234</v>
      </c>
      <c r="AO33" s="43"/>
      <c r="AP33" s="41"/>
      <c r="AQ33" s="42">
        <f>SUM(AQ34:AQ35)</f>
        <v>2343</v>
      </c>
      <c r="AR33" s="43"/>
      <c r="AS33" s="41"/>
      <c r="AT33" s="42">
        <f>SUM(AT34:AT35)</f>
        <v>2365</v>
      </c>
      <c r="AU33" s="43"/>
      <c r="AV33" s="41"/>
      <c r="AW33" s="42">
        <f>SUM(AW34:AW35)</f>
        <v>2385</v>
      </c>
      <c r="AX33" s="43"/>
      <c r="AY33" s="41"/>
      <c r="AZ33" s="42">
        <f>SUM(AZ34:AZ35)</f>
        <v>2458</v>
      </c>
      <c r="BA33" s="43"/>
      <c r="BB33" s="41"/>
      <c r="BC33" s="42">
        <f>SUM(BC34:BC35)</f>
        <v>2540</v>
      </c>
      <c r="BD33" s="43"/>
      <c r="BE33" s="41"/>
      <c r="BF33" s="42">
        <f>SUM(BF34:BF35)</f>
        <v>2598</v>
      </c>
      <c r="BG33" s="43"/>
      <c r="BH33" s="41"/>
      <c r="BI33" s="42">
        <f>SUM(BI34:BI35)</f>
        <v>2606</v>
      </c>
      <c r="BJ33" s="43"/>
      <c r="BK33" s="41"/>
      <c r="BL33" s="42">
        <f>SUM(BL34:BL35)</f>
        <v>2445</v>
      </c>
      <c r="BM33" s="43"/>
      <c r="BN33" s="41"/>
      <c r="BO33" s="42">
        <f>SUM(BO34:BO35)</f>
        <v>2522</v>
      </c>
      <c r="BP33" s="43"/>
      <c r="BQ33" s="41"/>
      <c r="BR33" s="42">
        <f>SUM(BR34:BR35)</f>
        <v>2599</v>
      </c>
      <c r="BS33" s="43"/>
      <c r="BT33" s="41"/>
      <c r="BU33" s="42">
        <f>SUM(BU34:BU35)</f>
        <v>2701</v>
      </c>
      <c r="BV33" s="43"/>
      <c r="BW33" s="41"/>
      <c r="BX33" s="42">
        <f>SUM(BX34:BX35)</f>
        <v>2795</v>
      </c>
      <c r="BY33" s="44"/>
      <c r="BZ33" s="41"/>
      <c r="CA33" s="42">
        <v>2908</v>
      </c>
      <c r="CB33" s="44"/>
      <c r="CC33" s="41"/>
      <c r="CD33" s="42">
        <v>3006</v>
      </c>
      <c r="CE33" s="44"/>
      <c r="CF33" s="41"/>
      <c r="CG33" s="42">
        <v>3103</v>
      </c>
      <c r="CH33" s="44"/>
      <c r="CI33" s="43"/>
      <c r="CJ33" s="42">
        <v>3123</v>
      </c>
      <c r="CK33" s="44"/>
      <c r="CL33" s="43"/>
      <c r="CM33" s="131">
        <f>SUM(CM34:CM36)</f>
        <v>3207</v>
      </c>
      <c r="CN33" s="44"/>
      <c r="CO33" s="41"/>
      <c r="CP33" s="42">
        <v>3281</v>
      </c>
      <c r="CQ33" s="44"/>
      <c r="CR33" s="41"/>
      <c r="CS33" s="42">
        <f>SUM(CS34:CS36)</f>
        <v>3276</v>
      </c>
      <c r="CT33" s="44"/>
      <c r="CU33" s="41"/>
      <c r="CV33" s="42">
        <f>SUM(CV34:CV36)</f>
        <v>3485</v>
      </c>
      <c r="CW33" s="44"/>
      <c r="CX33" s="42"/>
      <c r="CY33" s="42">
        <f>SUM(CY34:CY36)</f>
        <v>3653</v>
      </c>
      <c r="CZ33" s="44"/>
      <c r="DA33" s="42"/>
      <c r="DB33" s="42">
        <f>SUM(DB34:DB36)</f>
        <v>3712</v>
      </c>
      <c r="DC33" s="44"/>
    </row>
    <row r="34" spans="1:107" s="50" customFormat="1" ht="9" customHeight="1">
      <c r="A34" s="61"/>
      <c r="B34" s="61"/>
      <c r="C34" s="61" t="s">
        <v>35</v>
      </c>
      <c r="D34" s="62">
        <v>649</v>
      </c>
      <c r="E34" s="63">
        <f>(D34/D33)</f>
        <v>0.42088197146562906</v>
      </c>
      <c r="F34" s="63"/>
      <c r="G34" s="62">
        <v>708</v>
      </c>
      <c r="H34" s="63">
        <f>(G34/G33)</f>
        <v>0.43462246777163904</v>
      </c>
      <c r="I34" s="63"/>
      <c r="J34" s="62">
        <v>732</v>
      </c>
      <c r="K34" s="63">
        <f>(J34/J33)</f>
        <v>0.44498480243161093</v>
      </c>
      <c r="L34" s="63"/>
      <c r="M34" s="62">
        <v>764</v>
      </c>
      <c r="N34" s="63">
        <f>(M34/M33)</f>
        <v>0.44496214327315087</v>
      </c>
      <c r="O34" s="63"/>
      <c r="P34" s="62">
        <v>841</v>
      </c>
      <c r="Q34" s="63">
        <f>(P34/P33)</f>
        <v>0.45607375271149675</v>
      </c>
      <c r="R34" s="63"/>
      <c r="S34" s="62">
        <f>912+1</f>
        <v>913</v>
      </c>
      <c r="T34" s="63">
        <f>(S34/S33)</f>
        <v>0.45787362086258776</v>
      </c>
      <c r="U34" s="63"/>
      <c r="V34" s="62">
        <f>917+2</f>
        <v>919</v>
      </c>
      <c r="W34" s="63">
        <f>(V34/V33)</f>
        <v>0.46042084168336672</v>
      </c>
      <c r="X34" s="63"/>
      <c r="Y34" s="62">
        <f>969+4</f>
        <v>973</v>
      </c>
      <c r="Z34" s="63">
        <f>(Y34/Y33)</f>
        <v>0.47027549540840985</v>
      </c>
      <c r="AA34" s="63"/>
      <c r="AB34" s="62">
        <f>1011+5</f>
        <v>1016</v>
      </c>
      <c r="AC34" s="63">
        <f>(AB34/AB33)</f>
        <v>0.47789275634995299</v>
      </c>
      <c r="AD34" s="63"/>
      <c r="AE34" s="62">
        <f>1060+5+1</f>
        <v>1066</v>
      </c>
      <c r="AF34" s="63">
        <f>(AE34/AE33)</f>
        <v>0.48943985307621674</v>
      </c>
      <c r="AG34" s="63"/>
      <c r="AH34" s="62">
        <f>1100+3</f>
        <v>1103</v>
      </c>
      <c r="AI34" s="63">
        <f>(AH34/AH33)</f>
        <v>0.49395432154052843</v>
      </c>
      <c r="AJ34" s="63"/>
      <c r="AK34" s="62">
        <v>1121</v>
      </c>
      <c r="AL34" s="63">
        <f>(AK34/AK33)</f>
        <v>0.49426807760141095</v>
      </c>
      <c r="AM34" s="61"/>
      <c r="AN34" s="62">
        <v>1109</v>
      </c>
      <c r="AO34" s="63">
        <f>(AN34/AN33)</f>
        <v>0.4964189794091316</v>
      </c>
      <c r="AP34" s="61"/>
      <c r="AQ34" s="62">
        <v>1181</v>
      </c>
      <c r="AR34" s="63">
        <f>(AQ34/AQ33)</f>
        <v>0.50405463081519419</v>
      </c>
      <c r="AS34" s="61"/>
      <c r="AT34" s="62">
        <f>1195+10</f>
        <v>1205</v>
      </c>
      <c r="AU34" s="63">
        <f>(AT34/AT33)</f>
        <v>0.5095137420718816</v>
      </c>
      <c r="AV34" s="61"/>
      <c r="AW34" s="62">
        <v>1223</v>
      </c>
      <c r="AX34" s="63">
        <f>(AW34/AW33)</f>
        <v>0.51278825995807131</v>
      </c>
      <c r="AY34" s="61"/>
      <c r="AZ34" s="62">
        <v>1271</v>
      </c>
      <c r="BA34" s="63">
        <f>(AZ34/AZ33)</f>
        <v>0.5170870626525631</v>
      </c>
      <c r="BB34" s="61"/>
      <c r="BC34" s="62">
        <v>1331</v>
      </c>
      <c r="BD34" s="63">
        <f>(BC34/BC33)</f>
        <v>0.52401574803149609</v>
      </c>
      <c r="BE34" s="61"/>
      <c r="BF34" s="62">
        <v>1380</v>
      </c>
      <c r="BG34" s="63">
        <f>(BF34/BF33)</f>
        <v>0.53117782909930711</v>
      </c>
      <c r="BH34" s="61"/>
      <c r="BI34" s="62">
        <v>1413</v>
      </c>
      <c r="BJ34" s="63">
        <f>(BI34/BI33)</f>
        <v>0.54221028396009208</v>
      </c>
      <c r="BK34" s="61"/>
      <c r="BL34" s="62">
        <v>1335</v>
      </c>
      <c r="BM34" s="63">
        <f>(BL34/BL33)</f>
        <v>0.54601226993865026</v>
      </c>
      <c r="BN34" s="61"/>
      <c r="BO34" s="62">
        <v>1384</v>
      </c>
      <c r="BP34" s="63">
        <f>(BO34/BO33)</f>
        <v>0.54877081681205397</v>
      </c>
      <c r="BQ34" s="61"/>
      <c r="BR34" s="62">
        <v>1427</v>
      </c>
      <c r="BS34" s="63">
        <f>(BR34/BR33)</f>
        <v>0.54905732974220856</v>
      </c>
      <c r="BT34" s="61"/>
      <c r="BU34" s="62">
        <v>1488</v>
      </c>
      <c r="BV34" s="63">
        <f>(BU34/BU33)</f>
        <v>0.55090707145501661</v>
      </c>
      <c r="BW34" s="61"/>
      <c r="BX34" s="62">
        <v>1554</v>
      </c>
      <c r="BY34" s="64">
        <f>(BX34/BX33)</f>
        <v>0.55599284436493734</v>
      </c>
      <c r="BZ34" s="61"/>
      <c r="CA34" s="62">
        <v>1606</v>
      </c>
      <c r="CB34" s="64">
        <v>0.55226960110041268</v>
      </c>
      <c r="CC34" s="61"/>
      <c r="CD34" s="143">
        <v>1709</v>
      </c>
      <c r="CE34" s="64">
        <v>0.56852960745176317</v>
      </c>
      <c r="CF34" s="61"/>
      <c r="CG34" s="143">
        <v>1775</v>
      </c>
      <c r="CH34" s="64">
        <v>0.57202707057686109</v>
      </c>
      <c r="CI34" s="63"/>
      <c r="CJ34" s="143">
        <v>1799</v>
      </c>
      <c r="CK34" s="64">
        <v>0.57604867114953573</v>
      </c>
      <c r="CL34" s="63"/>
      <c r="CM34" s="147">
        <v>1849</v>
      </c>
      <c r="CN34" s="64">
        <f>CM34/CM33</f>
        <v>0.57655129404427818</v>
      </c>
      <c r="CO34" s="61"/>
      <c r="CP34" s="143">
        <v>1919</v>
      </c>
      <c r="CQ34" s="64">
        <f>CP34/CP33</f>
        <v>0.58488265772630299</v>
      </c>
      <c r="CR34" s="61"/>
      <c r="CS34" s="143">
        <v>1936</v>
      </c>
      <c r="CT34" s="64">
        <f>CS34/CS33</f>
        <v>0.59096459096459097</v>
      </c>
      <c r="CU34" s="61"/>
      <c r="CV34" s="143">
        <v>2071</v>
      </c>
      <c r="CW34" s="64">
        <f>CV34/CV33</f>
        <v>0.59426111908177903</v>
      </c>
      <c r="CX34" s="143"/>
      <c r="CY34" s="143">
        <v>2168</v>
      </c>
      <c r="CZ34" s="64">
        <f>CY34/CY33</f>
        <v>0.59348480700793871</v>
      </c>
      <c r="DA34" s="143"/>
      <c r="DB34" s="143">
        <v>2158</v>
      </c>
      <c r="DC34" s="64">
        <f>DB34/DB33</f>
        <v>0.58135775862068961</v>
      </c>
    </row>
    <row r="35" spans="1:107" s="50" customFormat="1" ht="9.9499999999999993" customHeight="1">
      <c r="A35" s="61"/>
      <c r="B35" s="61"/>
      <c r="C35" s="61" t="s">
        <v>36</v>
      </c>
      <c r="D35" s="62">
        <v>893</v>
      </c>
      <c r="E35" s="63"/>
      <c r="F35" s="63"/>
      <c r="G35" s="62">
        <v>921</v>
      </c>
      <c r="H35" s="63"/>
      <c r="I35" s="63"/>
      <c r="J35" s="62">
        <v>913</v>
      </c>
      <c r="K35" s="63"/>
      <c r="L35" s="63"/>
      <c r="M35" s="62">
        <v>953</v>
      </c>
      <c r="N35" s="63"/>
      <c r="O35" s="63"/>
      <c r="P35" s="62">
        <v>1003</v>
      </c>
      <c r="Q35" s="63"/>
      <c r="R35" s="63"/>
      <c r="S35" s="62">
        <f>1081</f>
        <v>1081</v>
      </c>
      <c r="T35" s="63"/>
      <c r="U35" s="63"/>
      <c r="V35" s="62">
        <f>1075+2</f>
        <v>1077</v>
      </c>
      <c r="W35" s="63"/>
      <c r="X35" s="63"/>
      <c r="Y35" s="62">
        <f>1093+3</f>
        <v>1096</v>
      </c>
      <c r="Z35" s="63"/>
      <c r="AA35" s="63"/>
      <c r="AB35" s="62">
        <f>1105+5</f>
        <v>1110</v>
      </c>
      <c r="AC35" s="63"/>
      <c r="AD35" s="63"/>
      <c r="AE35" s="62">
        <f>1108+4</f>
        <v>1112</v>
      </c>
      <c r="AF35" s="63"/>
      <c r="AG35" s="63"/>
      <c r="AH35" s="62">
        <f>1127+3</f>
        <v>1130</v>
      </c>
      <c r="AI35" s="63"/>
      <c r="AJ35" s="63"/>
      <c r="AK35" s="62">
        <v>1147</v>
      </c>
      <c r="AL35" s="63"/>
      <c r="AM35" s="61"/>
      <c r="AN35" s="62">
        <v>1125</v>
      </c>
      <c r="AO35" s="63"/>
      <c r="AP35" s="61"/>
      <c r="AQ35" s="62">
        <v>1162</v>
      </c>
      <c r="AR35" s="63"/>
      <c r="AS35" s="61"/>
      <c r="AT35" s="62">
        <f>1150+10</f>
        <v>1160</v>
      </c>
      <c r="AU35" s="63"/>
      <c r="AV35" s="61"/>
      <c r="AW35" s="62">
        <v>1162</v>
      </c>
      <c r="AX35" s="63"/>
      <c r="AY35" s="61"/>
      <c r="AZ35" s="62">
        <v>1187</v>
      </c>
      <c r="BA35" s="63"/>
      <c r="BB35" s="61"/>
      <c r="BC35" s="62">
        <v>1209</v>
      </c>
      <c r="BD35" s="63"/>
      <c r="BE35" s="61"/>
      <c r="BF35" s="62">
        <v>1218</v>
      </c>
      <c r="BG35" s="63"/>
      <c r="BH35" s="61"/>
      <c r="BI35" s="62">
        <v>1193</v>
      </c>
      <c r="BJ35" s="63"/>
      <c r="BK35" s="61"/>
      <c r="BL35" s="62">
        <v>1110</v>
      </c>
      <c r="BM35" s="63"/>
      <c r="BN35" s="61"/>
      <c r="BO35" s="62">
        <v>1138</v>
      </c>
      <c r="BP35" s="63"/>
      <c r="BQ35" s="61"/>
      <c r="BR35" s="62">
        <v>1172</v>
      </c>
      <c r="BS35" s="63"/>
      <c r="BT35" s="61"/>
      <c r="BU35" s="62">
        <v>1213</v>
      </c>
      <c r="BV35" s="63"/>
      <c r="BW35" s="61"/>
      <c r="BX35" s="62">
        <v>1241</v>
      </c>
      <c r="BY35" s="64"/>
      <c r="BZ35" s="61"/>
      <c r="CA35" s="62">
        <v>1302</v>
      </c>
      <c r="CB35" s="64"/>
      <c r="CC35" s="61"/>
      <c r="CD35" s="143">
        <v>1297</v>
      </c>
      <c r="CE35" s="64"/>
      <c r="CF35" s="61"/>
      <c r="CG35" s="143">
        <v>1328</v>
      </c>
      <c r="CH35" s="64"/>
      <c r="CI35" s="63"/>
      <c r="CJ35" s="143">
        <v>1324</v>
      </c>
      <c r="CK35" s="64"/>
      <c r="CL35" s="63"/>
      <c r="CM35" s="147">
        <v>1351</v>
      </c>
      <c r="CN35" s="64"/>
      <c r="CO35" s="61"/>
      <c r="CP35" s="143">
        <v>1353</v>
      </c>
      <c r="CQ35" s="64"/>
      <c r="CR35" s="61"/>
      <c r="CS35" s="143">
        <v>1328</v>
      </c>
      <c r="CT35" s="64"/>
      <c r="CU35" s="61"/>
      <c r="CV35" s="143">
        <v>1396</v>
      </c>
      <c r="CW35" s="64"/>
      <c r="CX35" s="143"/>
      <c r="CY35" s="143">
        <v>1481</v>
      </c>
      <c r="CZ35" s="64"/>
      <c r="DA35" s="143"/>
      <c r="DB35" s="143">
        <v>1553</v>
      </c>
      <c r="DC35" s="64"/>
    </row>
    <row r="36" spans="1:107" s="32" customFormat="1" ht="11.25">
      <c r="A36" s="110"/>
      <c r="B36" s="110"/>
      <c r="C36" s="134" t="s">
        <v>65</v>
      </c>
      <c r="D36" s="112">
        <f>SUM(D19+D23+D32)</f>
        <v>0</v>
      </c>
      <c r="E36" s="113"/>
      <c r="F36" s="113"/>
      <c r="G36" s="112">
        <f>SUM(G19+G23+G32)</f>
        <v>0</v>
      </c>
      <c r="H36" s="113"/>
      <c r="I36" s="113"/>
      <c r="J36" s="112">
        <f>SUM(J19+J23+J32)</f>
        <v>0</v>
      </c>
      <c r="K36" s="113"/>
      <c r="L36" s="113"/>
      <c r="M36" s="112">
        <f>SUM(M19+M23+M32)</f>
        <v>0</v>
      </c>
      <c r="N36" s="113"/>
      <c r="O36" s="113"/>
      <c r="P36" s="112">
        <f>SUM(P19+P23+P32)</f>
        <v>0</v>
      </c>
      <c r="Q36" s="113"/>
      <c r="R36" s="113"/>
      <c r="S36" s="112">
        <f>SUM(S19+S23+S32)</f>
        <v>0</v>
      </c>
      <c r="T36" s="113"/>
      <c r="U36" s="113"/>
      <c r="V36" s="112">
        <f>SUM(V19+V23+V32)</f>
        <v>0</v>
      </c>
      <c r="W36" s="113"/>
      <c r="X36" s="113"/>
      <c r="Y36" s="112">
        <f>SUM(Y19+Y23+Y32)</f>
        <v>0</v>
      </c>
      <c r="Z36" s="113"/>
      <c r="AA36" s="113"/>
      <c r="AB36" s="112">
        <f>SUM(AB19+AB23+AB32)</f>
        <v>0</v>
      </c>
      <c r="AC36" s="113"/>
      <c r="AD36" s="113"/>
      <c r="AE36" s="112">
        <f>SUM(AE19+AE23+AE32)</f>
        <v>0</v>
      </c>
      <c r="AF36" s="113"/>
      <c r="AG36" s="113"/>
      <c r="AH36" s="112">
        <f>SUM(AH19+AH23+AH32)</f>
        <v>0</v>
      </c>
      <c r="AI36" s="113"/>
      <c r="AJ36" s="113"/>
      <c r="AK36" s="112">
        <f>SUM(AK19+AK23+AK32)</f>
        <v>0</v>
      </c>
      <c r="AL36" s="113"/>
      <c r="AM36" s="111"/>
      <c r="AN36" s="112">
        <f>SUM(AN19+AN23+AN32)</f>
        <v>0</v>
      </c>
      <c r="AO36" s="113"/>
      <c r="AP36" s="111"/>
      <c r="AQ36" s="112">
        <f>SUM(AQ19+AQ23+AQ32)</f>
        <v>0</v>
      </c>
      <c r="AR36" s="113"/>
      <c r="AS36" s="111"/>
      <c r="AT36" s="112">
        <f>SUM(AT19+AT23+AT32)</f>
        <v>0</v>
      </c>
      <c r="AU36" s="113"/>
      <c r="AV36" s="111"/>
      <c r="AW36" s="112">
        <f>SUM(AW19+AW23+AW32)</f>
        <v>0</v>
      </c>
      <c r="AX36" s="113"/>
      <c r="AY36" s="111"/>
      <c r="AZ36" s="112">
        <f>SUM(AZ19+AZ23+AZ32)</f>
        <v>0</v>
      </c>
      <c r="BA36" s="113"/>
      <c r="BB36" s="111"/>
      <c r="BC36" s="112">
        <f>SUM(BC19+BC23+BC32)</f>
        <v>0</v>
      </c>
      <c r="BD36" s="113"/>
      <c r="BE36" s="111"/>
      <c r="BF36" s="112">
        <f>SUM(BF19+BF23+BF32)</f>
        <v>0</v>
      </c>
      <c r="BG36" s="113"/>
      <c r="BH36" s="111"/>
      <c r="BI36" s="112">
        <f>SUM(BI19+BI23+BI32)</f>
        <v>0</v>
      </c>
      <c r="BJ36" s="113"/>
      <c r="BK36" s="111"/>
      <c r="BL36" s="112">
        <f>SUM(BL19+BL23+BL32)</f>
        <v>0</v>
      </c>
      <c r="BM36" s="113"/>
      <c r="BN36" s="111"/>
      <c r="BO36" s="112">
        <f>SUM(BO19+BO23+BO32)</f>
        <v>0</v>
      </c>
      <c r="BP36" s="113"/>
      <c r="BQ36" s="111"/>
      <c r="BR36" s="112">
        <f>SUM(BR19+BR23+BR32)</f>
        <v>0</v>
      </c>
      <c r="BS36" s="113"/>
      <c r="BT36" s="111"/>
      <c r="BU36" s="112">
        <f>SUM(BU19+BU23+BU32)</f>
        <v>0</v>
      </c>
      <c r="BV36" s="113"/>
      <c r="BW36" s="111"/>
      <c r="BX36" s="112">
        <f>SUM(BX19+BX23+BX32)</f>
        <v>0</v>
      </c>
      <c r="BY36" s="114"/>
      <c r="BZ36" s="111"/>
      <c r="CA36" s="115" t="s">
        <v>55</v>
      </c>
      <c r="CB36" s="114"/>
      <c r="CC36" s="111"/>
      <c r="CD36" s="146" t="s">
        <v>56</v>
      </c>
      <c r="CE36" s="114"/>
      <c r="CF36" s="111"/>
      <c r="CG36" s="146" t="s">
        <v>56</v>
      </c>
      <c r="CH36" s="114"/>
      <c r="CI36" s="113"/>
      <c r="CJ36" s="146" t="s">
        <v>56</v>
      </c>
      <c r="CK36" s="114"/>
      <c r="CL36" s="113"/>
      <c r="CM36" s="150">
        <v>7</v>
      </c>
      <c r="CN36" s="114"/>
      <c r="CO36" s="111"/>
      <c r="CP36" s="146">
        <v>9</v>
      </c>
      <c r="CQ36" s="114"/>
      <c r="CR36" s="111"/>
      <c r="CS36" s="146">
        <v>12</v>
      </c>
      <c r="CT36" s="114"/>
      <c r="CU36" s="111"/>
      <c r="CV36" s="146">
        <v>18</v>
      </c>
      <c r="CW36" s="114"/>
      <c r="CX36" s="146"/>
      <c r="CY36" s="146">
        <v>4</v>
      </c>
      <c r="CZ36" s="114"/>
      <c r="DA36" s="146"/>
      <c r="DB36" s="146">
        <v>1</v>
      </c>
      <c r="DC36" s="114"/>
    </row>
    <row r="37" spans="1:107" s="45" customFormat="1" ht="13.15" customHeight="1">
      <c r="A37" s="45" t="s">
        <v>38</v>
      </c>
      <c r="D37" s="46"/>
      <c r="E37" s="47"/>
      <c r="F37" s="47"/>
      <c r="G37" s="46"/>
      <c r="H37" s="47"/>
      <c r="I37" s="47"/>
      <c r="J37" s="46"/>
      <c r="K37" s="47"/>
      <c r="L37" s="47"/>
      <c r="M37" s="46"/>
      <c r="N37" s="47"/>
      <c r="O37" s="47"/>
      <c r="P37" s="46"/>
      <c r="Q37" s="47"/>
      <c r="R37" s="47"/>
      <c r="S37" s="46">
        <f>SUM(S38:S39)</f>
        <v>46</v>
      </c>
      <c r="T37" s="47"/>
      <c r="U37" s="47"/>
      <c r="V37" s="46">
        <f>SUM(V38:V39)</f>
        <v>46</v>
      </c>
      <c r="W37" s="47"/>
      <c r="X37" s="47"/>
      <c r="Y37" s="46">
        <f>SUM(Y38:Y39)</f>
        <v>55</v>
      </c>
      <c r="Z37" s="47"/>
      <c r="AA37" s="47"/>
      <c r="AB37" s="46">
        <f>SUM(AB38:AB39)</f>
        <v>58</v>
      </c>
      <c r="AC37" s="47"/>
      <c r="AD37" s="47"/>
      <c r="AE37" s="46">
        <f>SUM(AE38:AE39)</f>
        <v>66</v>
      </c>
      <c r="AF37" s="47"/>
      <c r="AG37" s="47"/>
      <c r="AH37" s="46">
        <f>SUM(AH38:AH39)</f>
        <v>54</v>
      </c>
      <c r="AI37" s="47"/>
      <c r="AJ37" s="47"/>
      <c r="AK37" s="46">
        <f>SUM(AK38:AK39)</f>
        <v>53</v>
      </c>
      <c r="AL37" s="47"/>
      <c r="AN37" s="46">
        <f>SUM(AN38:AN39)</f>
        <v>58</v>
      </c>
      <c r="AO37" s="47"/>
      <c r="AQ37" s="46">
        <f>SUM(AQ38:AQ39)</f>
        <v>77</v>
      </c>
      <c r="AR37" s="47"/>
      <c r="AT37" s="46">
        <f>SUM(AT38:AT39)</f>
        <v>98</v>
      </c>
      <c r="AU37" s="47"/>
      <c r="AW37" s="46">
        <f>SUM(AW38:AW39)</f>
        <v>88</v>
      </c>
      <c r="AX37" s="47"/>
      <c r="AZ37" s="46">
        <f>SUM(AZ38:AZ39)</f>
        <v>95</v>
      </c>
      <c r="BA37" s="47"/>
      <c r="BC37" s="46">
        <f>SUM(BC38:BC39)</f>
        <v>96</v>
      </c>
      <c r="BD37" s="47"/>
      <c r="BF37" s="46">
        <f>SUM(BF38:BF39)</f>
        <v>97</v>
      </c>
      <c r="BG37" s="47"/>
      <c r="BI37" s="46">
        <f>SUM(BI38:BI39)</f>
        <v>90</v>
      </c>
      <c r="BJ37" s="47"/>
      <c r="BL37" s="46">
        <f>SUM(BL38:BL39)</f>
        <v>92</v>
      </c>
      <c r="BM37" s="47"/>
      <c r="BO37" s="46">
        <f>SUM(BO38:BO39)</f>
        <v>95</v>
      </c>
      <c r="BP37" s="47"/>
      <c r="BR37" s="46">
        <f>SUM(BR38:BR39)</f>
        <v>95</v>
      </c>
      <c r="BS37" s="47"/>
      <c r="BU37" s="46">
        <f>SUM(BU38:BU39)</f>
        <v>98</v>
      </c>
      <c r="BV37" s="47"/>
      <c r="BX37" s="46">
        <f>SUM(BX38:BX39)</f>
        <v>100</v>
      </c>
      <c r="BY37" s="49"/>
      <c r="CA37" s="46">
        <v>99</v>
      </c>
      <c r="CB37" s="49"/>
      <c r="CD37" s="46">
        <v>105</v>
      </c>
      <c r="CE37" s="49"/>
      <c r="CG37" s="46">
        <v>102</v>
      </c>
      <c r="CH37" s="49"/>
      <c r="CI37" s="47"/>
      <c r="CJ37" s="46">
        <v>103</v>
      </c>
      <c r="CK37" s="49"/>
      <c r="CL37" s="47"/>
      <c r="CM37" s="130">
        <f>SUM(CM38:CM40)</f>
        <v>102</v>
      </c>
      <c r="CN37" s="49"/>
      <c r="CP37" s="46">
        <v>102</v>
      </c>
      <c r="CQ37" s="49"/>
      <c r="CS37" s="46">
        <f>SUM(CS38:CS40)</f>
        <v>114</v>
      </c>
      <c r="CT37" s="49"/>
      <c r="CV37" s="46">
        <f>SUM(CV38:CV40)</f>
        <v>117</v>
      </c>
      <c r="CW37" s="49"/>
      <c r="CX37" s="46"/>
      <c r="CY37" s="46">
        <f>SUM(CY38:CY40)</f>
        <v>126</v>
      </c>
      <c r="CZ37" s="49"/>
      <c r="DA37" s="46"/>
      <c r="DB37" s="46">
        <f>SUM(DB38:DB40)</f>
        <v>125</v>
      </c>
      <c r="DC37" s="49"/>
    </row>
    <row r="38" spans="1:107" s="32" customFormat="1" ht="9" customHeight="1">
      <c r="C38" s="50" t="s">
        <v>35</v>
      </c>
      <c r="D38" s="51"/>
      <c r="E38" s="52"/>
      <c r="F38" s="52"/>
      <c r="G38" s="51"/>
      <c r="H38" s="52"/>
      <c r="I38" s="52"/>
      <c r="J38" s="51"/>
      <c r="K38" s="52"/>
      <c r="L38" s="52"/>
      <c r="M38" s="51"/>
      <c r="N38" s="52"/>
      <c r="O38" s="52"/>
      <c r="P38" s="51"/>
      <c r="Q38" s="52"/>
      <c r="R38" s="52"/>
      <c r="S38" s="51">
        <v>14</v>
      </c>
      <c r="T38" s="52">
        <f>(S38/S37)</f>
        <v>0.30434782608695654</v>
      </c>
      <c r="U38" s="52"/>
      <c r="V38" s="51">
        <v>14</v>
      </c>
      <c r="W38" s="52">
        <f>(V38/V37)</f>
        <v>0.30434782608695654</v>
      </c>
      <c r="X38" s="52"/>
      <c r="Y38" s="51">
        <v>17</v>
      </c>
      <c r="Z38" s="52">
        <f>(Y38/Y37)</f>
        <v>0.30909090909090908</v>
      </c>
      <c r="AA38" s="52"/>
      <c r="AB38" s="51">
        <v>16</v>
      </c>
      <c r="AC38" s="52">
        <f>(AB38/AB37)</f>
        <v>0.27586206896551724</v>
      </c>
      <c r="AD38" s="52"/>
      <c r="AE38" s="51">
        <v>17</v>
      </c>
      <c r="AF38" s="52">
        <f>(AE38/AE37)</f>
        <v>0.25757575757575757</v>
      </c>
      <c r="AG38" s="52"/>
      <c r="AH38" s="51">
        <v>15</v>
      </c>
      <c r="AI38" s="52">
        <f>(AH38/AH37)</f>
        <v>0.27777777777777779</v>
      </c>
      <c r="AJ38" s="52"/>
      <c r="AK38" s="51">
        <v>15</v>
      </c>
      <c r="AL38" s="52">
        <f>(AK38/AK37)</f>
        <v>0.28301886792452829</v>
      </c>
      <c r="AM38" s="50"/>
      <c r="AN38" s="51">
        <v>13</v>
      </c>
      <c r="AO38" s="52">
        <f>(AN38/AN37)</f>
        <v>0.22413793103448276</v>
      </c>
      <c r="AP38" s="50"/>
      <c r="AQ38" s="51">
        <v>20</v>
      </c>
      <c r="AR38" s="52">
        <f>(AQ38/AQ37)</f>
        <v>0.25974025974025972</v>
      </c>
      <c r="AS38" s="50"/>
      <c r="AT38" s="51">
        <v>25</v>
      </c>
      <c r="AU38" s="52">
        <f>(AT38/AT37)</f>
        <v>0.25510204081632654</v>
      </c>
      <c r="AV38" s="50"/>
      <c r="AW38" s="51">
        <v>22</v>
      </c>
      <c r="AX38" s="52">
        <f>(AW38/AW37)</f>
        <v>0.25</v>
      </c>
      <c r="AY38" s="50"/>
      <c r="AZ38" s="51">
        <v>22</v>
      </c>
      <c r="BA38" s="52">
        <f>(AZ38/AZ37)</f>
        <v>0.23157894736842105</v>
      </c>
      <c r="BB38" s="50"/>
      <c r="BC38" s="51">
        <v>22</v>
      </c>
      <c r="BD38" s="52">
        <f>(BC38/BC37)</f>
        <v>0.22916666666666666</v>
      </c>
      <c r="BE38" s="50"/>
      <c r="BF38" s="51">
        <v>25</v>
      </c>
      <c r="BG38" s="52">
        <f>(BF38/BF37)</f>
        <v>0.25773195876288657</v>
      </c>
      <c r="BH38" s="50"/>
      <c r="BI38" s="51">
        <v>25</v>
      </c>
      <c r="BJ38" s="52">
        <f>(BI38/BI37)</f>
        <v>0.27777777777777779</v>
      </c>
      <c r="BK38" s="50"/>
      <c r="BL38" s="51">
        <v>28</v>
      </c>
      <c r="BM38" s="52">
        <f>(BL38/BL37)</f>
        <v>0.30434782608695654</v>
      </c>
      <c r="BN38" s="50"/>
      <c r="BO38" s="51">
        <v>30</v>
      </c>
      <c r="BP38" s="52">
        <f>(BO38/BO37)</f>
        <v>0.31578947368421051</v>
      </c>
      <c r="BQ38" s="50"/>
      <c r="BR38" s="51">
        <v>30</v>
      </c>
      <c r="BS38" s="52">
        <f>(BR38/BR37)</f>
        <v>0.31578947368421051</v>
      </c>
      <c r="BT38" s="50"/>
      <c r="BU38" s="51">
        <v>31</v>
      </c>
      <c r="BV38" s="52">
        <f>(BU38/BU37)</f>
        <v>0.31632653061224492</v>
      </c>
      <c r="BW38" s="50"/>
      <c r="BX38" s="51">
        <v>31</v>
      </c>
      <c r="BY38" s="53">
        <f>(BX38/BX37)</f>
        <v>0.31</v>
      </c>
      <c r="BZ38" s="50"/>
      <c r="CA38" s="51">
        <v>31</v>
      </c>
      <c r="CB38" s="53">
        <v>0.31313131313131315</v>
      </c>
      <c r="CC38" s="50"/>
      <c r="CD38" s="135">
        <v>33</v>
      </c>
      <c r="CE38" s="53">
        <v>0.31428571428571428</v>
      </c>
      <c r="CF38" s="50"/>
      <c r="CG38" s="135">
        <v>28</v>
      </c>
      <c r="CH38" s="53">
        <v>0.27450980392156865</v>
      </c>
      <c r="CI38" s="52"/>
      <c r="CJ38" s="135">
        <v>28</v>
      </c>
      <c r="CK38" s="53">
        <v>0.27184466019417475</v>
      </c>
      <c r="CL38" s="52"/>
      <c r="CM38" s="136">
        <v>25</v>
      </c>
      <c r="CN38" s="53">
        <f>CM38/CM37</f>
        <v>0.24509803921568626</v>
      </c>
      <c r="CO38" s="50"/>
      <c r="CP38" s="135">
        <v>29</v>
      </c>
      <c r="CQ38" s="53">
        <f>CP38/CP37</f>
        <v>0.28431372549019607</v>
      </c>
      <c r="CR38" s="50"/>
      <c r="CS38" s="135">
        <v>33</v>
      </c>
      <c r="CT38" s="53">
        <f>CS38/CS37</f>
        <v>0.28947368421052633</v>
      </c>
      <c r="CU38" s="50"/>
      <c r="CV38" s="135">
        <v>32</v>
      </c>
      <c r="CW38" s="53">
        <f>CV38/CV37</f>
        <v>0.27350427350427353</v>
      </c>
      <c r="CX38" s="135"/>
      <c r="CY38" s="135">
        <v>34</v>
      </c>
      <c r="CZ38" s="53">
        <f>CY38/CY37</f>
        <v>0.26984126984126983</v>
      </c>
      <c r="DA38" s="135"/>
      <c r="DB38" s="135">
        <v>31</v>
      </c>
      <c r="DC38" s="53">
        <f>DB38/DB37</f>
        <v>0.248</v>
      </c>
    </row>
    <row r="39" spans="1:107" s="32" customFormat="1" ht="9" customHeight="1">
      <c r="C39" s="50" t="s">
        <v>36</v>
      </c>
      <c r="D39" s="51"/>
      <c r="E39" s="52"/>
      <c r="F39" s="52"/>
      <c r="G39" s="51"/>
      <c r="H39" s="52"/>
      <c r="I39" s="52"/>
      <c r="J39" s="51"/>
      <c r="K39" s="52"/>
      <c r="L39" s="52"/>
      <c r="M39" s="51"/>
      <c r="N39" s="52"/>
      <c r="O39" s="52"/>
      <c r="P39" s="51"/>
      <c r="Q39" s="52"/>
      <c r="R39" s="52"/>
      <c r="S39" s="51">
        <v>32</v>
      </c>
      <c r="T39" s="52"/>
      <c r="U39" s="52"/>
      <c r="V39" s="51">
        <v>32</v>
      </c>
      <c r="W39" s="52"/>
      <c r="X39" s="52"/>
      <c r="Y39" s="51">
        <v>38</v>
      </c>
      <c r="Z39" s="52"/>
      <c r="AA39" s="52"/>
      <c r="AB39" s="51">
        <v>42</v>
      </c>
      <c r="AC39" s="52"/>
      <c r="AD39" s="52"/>
      <c r="AE39" s="51">
        <v>49</v>
      </c>
      <c r="AF39" s="52"/>
      <c r="AG39" s="52"/>
      <c r="AH39" s="51">
        <v>39</v>
      </c>
      <c r="AI39" s="52"/>
      <c r="AJ39" s="52"/>
      <c r="AK39" s="51">
        <v>38</v>
      </c>
      <c r="AL39" s="52"/>
      <c r="AM39" s="50"/>
      <c r="AN39" s="51">
        <v>45</v>
      </c>
      <c r="AO39" s="52"/>
      <c r="AP39" s="50"/>
      <c r="AQ39" s="51">
        <v>57</v>
      </c>
      <c r="AR39" s="52"/>
      <c r="AS39" s="50"/>
      <c r="AT39" s="51">
        <v>73</v>
      </c>
      <c r="AU39" s="52"/>
      <c r="AV39" s="50"/>
      <c r="AW39" s="51">
        <v>66</v>
      </c>
      <c r="AX39" s="52"/>
      <c r="AY39" s="50"/>
      <c r="AZ39" s="51">
        <v>73</v>
      </c>
      <c r="BA39" s="52"/>
      <c r="BB39" s="50"/>
      <c r="BC39" s="51">
        <v>74</v>
      </c>
      <c r="BD39" s="52"/>
      <c r="BE39" s="50"/>
      <c r="BF39" s="51">
        <v>72</v>
      </c>
      <c r="BG39" s="52"/>
      <c r="BH39" s="50"/>
      <c r="BI39" s="51">
        <v>65</v>
      </c>
      <c r="BJ39" s="52"/>
      <c r="BK39" s="50"/>
      <c r="BL39" s="51">
        <v>64</v>
      </c>
      <c r="BM39" s="52"/>
      <c r="BN39" s="50"/>
      <c r="BO39" s="51">
        <v>65</v>
      </c>
      <c r="BP39" s="52"/>
      <c r="BQ39" s="50"/>
      <c r="BR39" s="51">
        <v>65</v>
      </c>
      <c r="BS39" s="52"/>
      <c r="BT39" s="50"/>
      <c r="BU39" s="51">
        <v>67</v>
      </c>
      <c r="BV39" s="52"/>
      <c r="BW39" s="50"/>
      <c r="BX39" s="51">
        <v>69</v>
      </c>
      <c r="BY39" s="53"/>
      <c r="BZ39" s="50"/>
      <c r="CA39" s="51">
        <v>68</v>
      </c>
      <c r="CB39" s="53"/>
      <c r="CC39" s="50"/>
      <c r="CD39" s="135">
        <v>72</v>
      </c>
      <c r="CE39" s="53"/>
      <c r="CF39" s="50"/>
      <c r="CG39" s="135">
        <v>74</v>
      </c>
      <c r="CH39" s="53"/>
      <c r="CI39" s="52"/>
      <c r="CJ39" s="135">
        <v>75</v>
      </c>
      <c r="CK39" s="53"/>
      <c r="CL39" s="52"/>
      <c r="CM39" s="136">
        <v>77</v>
      </c>
      <c r="CN39" s="53"/>
      <c r="CO39" s="50"/>
      <c r="CP39" s="135">
        <v>73</v>
      </c>
      <c r="CQ39" s="53"/>
      <c r="CR39" s="50"/>
      <c r="CS39" s="135">
        <v>81</v>
      </c>
      <c r="CT39" s="53"/>
      <c r="CU39" s="50"/>
      <c r="CV39" s="135">
        <v>85</v>
      </c>
      <c r="CW39" s="53"/>
      <c r="CX39" s="135"/>
      <c r="CY39" s="135">
        <v>92</v>
      </c>
      <c r="CZ39" s="53"/>
      <c r="DA39" s="135"/>
      <c r="DB39" s="135">
        <v>94</v>
      </c>
      <c r="DC39" s="53"/>
    </row>
    <row r="40" spans="1:107" s="88" customFormat="1" ht="11.25">
      <c r="A40" s="89"/>
      <c r="B40" s="89"/>
      <c r="C40" s="117" t="s">
        <v>66</v>
      </c>
      <c r="D40" s="91"/>
      <c r="E40" s="92"/>
      <c r="F40" s="92"/>
      <c r="G40" s="91"/>
      <c r="H40" s="92"/>
      <c r="I40" s="92"/>
      <c r="J40" s="91"/>
      <c r="K40" s="92"/>
      <c r="L40" s="92"/>
      <c r="M40" s="91"/>
      <c r="N40" s="92"/>
      <c r="O40" s="92"/>
      <c r="P40" s="91"/>
      <c r="Q40" s="92"/>
      <c r="R40" s="92"/>
      <c r="S40" s="91"/>
      <c r="T40" s="92"/>
      <c r="U40" s="92"/>
      <c r="V40" s="91"/>
      <c r="W40" s="92"/>
      <c r="X40" s="92"/>
      <c r="Y40" s="91"/>
      <c r="Z40" s="92"/>
      <c r="AA40" s="92"/>
      <c r="AB40" s="91"/>
      <c r="AC40" s="92"/>
      <c r="AD40" s="92"/>
      <c r="AE40" s="91"/>
      <c r="AF40" s="92"/>
      <c r="AG40" s="92"/>
      <c r="AH40" s="91"/>
      <c r="AI40" s="92"/>
      <c r="AJ40" s="92"/>
      <c r="AK40" s="91"/>
      <c r="AL40" s="92"/>
      <c r="AM40" s="90"/>
      <c r="AN40" s="91"/>
      <c r="AO40" s="92"/>
      <c r="AP40" s="90"/>
      <c r="AQ40" s="91"/>
      <c r="AR40" s="92"/>
      <c r="AS40" s="90"/>
      <c r="AT40" s="91"/>
      <c r="AU40" s="92"/>
      <c r="AV40" s="90"/>
      <c r="AW40" s="91"/>
      <c r="AX40" s="92"/>
      <c r="AY40" s="90"/>
      <c r="AZ40" s="91"/>
      <c r="BA40" s="92"/>
      <c r="BB40" s="90"/>
      <c r="BC40" s="91"/>
      <c r="BD40" s="92"/>
      <c r="BE40" s="90"/>
      <c r="BF40" s="91"/>
      <c r="BG40" s="92"/>
      <c r="BH40" s="90"/>
      <c r="BI40" s="91"/>
      <c r="BJ40" s="92"/>
      <c r="BK40" s="90"/>
      <c r="BL40" s="91"/>
      <c r="BM40" s="92"/>
      <c r="BN40" s="90"/>
      <c r="BO40" s="91"/>
      <c r="BP40" s="92"/>
      <c r="BQ40" s="90"/>
      <c r="BR40" s="91"/>
      <c r="BS40" s="92"/>
      <c r="BT40" s="90"/>
      <c r="BU40" s="91"/>
      <c r="BV40" s="92"/>
      <c r="BW40" s="90"/>
      <c r="BX40" s="91"/>
      <c r="BY40" s="93"/>
      <c r="BZ40" s="90"/>
      <c r="CA40" s="94" t="s">
        <v>55</v>
      </c>
      <c r="CB40" s="93"/>
      <c r="CC40" s="90"/>
      <c r="CD40" s="139" t="s">
        <v>74</v>
      </c>
      <c r="CE40" s="140"/>
      <c r="CF40" s="141"/>
      <c r="CG40" s="139" t="s">
        <v>74</v>
      </c>
      <c r="CH40" s="140"/>
      <c r="CI40" s="142"/>
      <c r="CJ40" s="139" t="s">
        <v>74</v>
      </c>
      <c r="CK40" s="93"/>
      <c r="CL40" s="92"/>
      <c r="CM40" s="151">
        <v>0</v>
      </c>
      <c r="CN40" s="93"/>
      <c r="CO40" s="90"/>
      <c r="CP40" s="155">
        <v>0</v>
      </c>
      <c r="CQ40" s="93"/>
      <c r="CR40" s="90"/>
      <c r="CS40" s="155">
        <v>0</v>
      </c>
      <c r="CT40" s="93"/>
      <c r="CU40" s="90"/>
      <c r="CV40" s="155">
        <v>0</v>
      </c>
      <c r="CW40" s="93"/>
      <c r="CX40" s="155"/>
      <c r="CY40" s="155">
        <v>0</v>
      </c>
      <c r="CZ40" s="93"/>
      <c r="DA40" s="155"/>
      <c r="DB40" s="155">
        <v>0</v>
      </c>
      <c r="DC40" s="93"/>
    </row>
    <row r="41" spans="1:107" s="45" customFormat="1" ht="13.15" customHeight="1">
      <c r="A41" s="41" t="s">
        <v>39</v>
      </c>
      <c r="B41" s="41"/>
      <c r="C41" s="41"/>
      <c r="D41" s="42">
        <f>SUM(D42:D43)</f>
        <v>2407</v>
      </c>
      <c r="E41" s="43"/>
      <c r="F41" s="43"/>
      <c r="G41" s="42">
        <f>SUM(G42:G43)</f>
        <v>2236</v>
      </c>
      <c r="H41" s="43"/>
      <c r="I41" s="43"/>
      <c r="J41" s="42">
        <f>SUM(J42:J43)</f>
        <v>2183</v>
      </c>
      <c r="K41" s="43"/>
      <c r="L41" s="43"/>
      <c r="M41" s="42">
        <f>SUM(M42:M43)</f>
        <v>2204</v>
      </c>
      <c r="N41" s="43"/>
      <c r="O41" s="43"/>
      <c r="P41" s="42">
        <f>SUM(P42:P43)</f>
        <v>2275</v>
      </c>
      <c r="Q41" s="43"/>
      <c r="R41" s="43"/>
      <c r="S41" s="42">
        <f>SUM(S42:S43)</f>
        <v>2245</v>
      </c>
      <c r="T41" s="43"/>
      <c r="U41" s="43"/>
      <c r="V41" s="42">
        <f>SUM(V42:V43)</f>
        <v>2220</v>
      </c>
      <c r="W41" s="43"/>
      <c r="X41" s="43"/>
      <c r="Y41" s="42">
        <f>SUM(Y42:Y43)</f>
        <v>2155</v>
      </c>
      <c r="Z41" s="43"/>
      <c r="AA41" s="43"/>
      <c r="AB41" s="42">
        <f>SUM(AB42:AB43)</f>
        <v>2145</v>
      </c>
      <c r="AC41" s="43"/>
      <c r="AD41" s="43"/>
      <c r="AE41" s="42">
        <f>SUM(AE42:AE43)</f>
        <v>2151</v>
      </c>
      <c r="AF41" s="43"/>
      <c r="AG41" s="43"/>
      <c r="AH41" s="42">
        <f>SUM(AH42:AH43)</f>
        <v>2123</v>
      </c>
      <c r="AI41" s="43"/>
      <c r="AJ41" s="43"/>
      <c r="AK41" s="42">
        <f>SUM(AK42:AK43)</f>
        <v>2056</v>
      </c>
      <c r="AL41" s="43"/>
      <c r="AM41" s="41"/>
      <c r="AN41" s="42">
        <f>SUM(AN42:AN43)</f>
        <v>1912</v>
      </c>
      <c r="AO41" s="43"/>
      <c r="AP41" s="41"/>
      <c r="AQ41" s="42">
        <f>SUM(AQ42:AQ43)</f>
        <v>1977</v>
      </c>
      <c r="AR41" s="43"/>
      <c r="AS41" s="41"/>
      <c r="AT41" s="42">
        <f>SUM(AT42:AT43)</f>
        <v>1885</v>
      </c>
      <c r="AU41" s="43"/>
      <c r="AV41" s="41"/>
      <c r="AW41" s="42">
        <f>SUM(AW42:AW43)</f>
        <v>1822</v>
      </c>
      <c r="AX41" s="43"/>
      <c r="AY41" s="41"/>
      <c r="AZ41" s="42">
        <f>SUM(AZ42:AZ43)</f>
        <v>1784</v>
      </c>
      <c r="BA41" s="43"/>
      <c r="BB41" s="41"/>
      <c r="BC41" s="42">
        <f>SUM(BC42:BC43)</f>
        <v>1768</v>
      </c>
      <c r="BD41" s="43"/>
      <c r="BE41" s="41"/>
      <c r="BF41" s="42">
        <f>SUM(BF42:BF43)</f>
        <v>1742</v>
      </c>
      <c r="BG41" s="43"/>
      <c r="BH41" s="41"/>
      <c r="BI41" s="42">
        <f>SUM(BI42:BI43)</f>
        <v>1673</v>
      </c>
      <c r="BJ41" s="43"/>
      <c r="BK41" s="41"/>
      <c r="BL41" s="42">
        <f>SUM(BL42:BL43)</f>
        <v>1513</v>
      </c>
      <c r="BM41" s="43"/>
      <c r="BN41" s="41"/>
      <c r="BO41" s="42">
        <f>SUM(BO42:BO43)</f>
        <v>1470</v>
      </c>
      <c r="BP41" s="43"/>
      <c r="BQ41" s="41"/>
      <c r="BR41" s="42">
        <f>SUM(BR42:BR43)</f>
        <v>1458</v>
      </c>
      <c r="BS41" s="43"/>
      <c r="BT41" s="41"/>
      <c r="BU41" s="42">
        <f>SUM(BU42:BU43)</f>
        <v>1445</v>
      </c>
      <c r="BV41" s="43"/>
      <c r="BW41" s="41"/>
      <c r="BX41" s="42">
        <f>SUM(BX42:BX43)</f>
        <v>1431</v>
      </c>
      <c r="BY41" s="44"/>
      <c r="BZ41" s="41"/>
      <c r="CA41" s="42">
        <v>1406</v>
      </c>
      <c r="CB41" s="44"/>
      <c r="CC41" s="41"/>
      <c r="CD41" s="42">
        <v>1377</v>
      </c>
      <c r="CE41" s="44"/>
      <c r="CF41" s="41"/>
      <c r="CG41" s="42">
        <v>1334</v>
      </c>
      <c r="CH41" s="44"/>
      <c r="CI41" s="43"/>
      <c r="CJ41" s="42">
        <v>1319</v>
      </c>
      <c r="CK41" s="44"/>
      <c r="CL41" s="43"/>
      <c r="CM41" s="131">
        <f>SUM(CM42:CM44)</f>
        <v>1325</v>
      </c>
      <c r="CN41" s="44"/>
      <c r="CO41" s="41"/>
      <c r="CP41" s="42">
        <v>1338</v>
      </c>
      <c r="CQ41" s="44"/>
      <c r="CR41" s="41"/>
      <c r="CS41" s="42">
        <f>SUM(CS42:CS44)</f>
        <v>1149</v>
      </c>
      <c r="CT41" s="44"/>
      <c r="CU41" s="41"/>
      <c r="CV41" s="42">
        <f>SUM(CV42:CV44)</f>
        <v>1154</v>
      </c>
      <c r="CW41" s="44"/>
      <c r="CX41" s="42"/>
      <c r="CY41" s="42">
        <f>SUM(CY42:CY44)</f>
        <v>1169</v>
      </c>
      <c r="CZ41" s="44"/>
      <c r="DA41" s="42"/>
      <c r="DB41" s="42">
        <f>SUM(DB42:DB44)</f>
        <v>1137</v>
      </c>
      <c r="DC41" s="44"/>
    </row>
    <row r="42" spans="1:107" s="50" customFormat="1" ht="9" customHeight="1">
      <c r="A42" s="61"/>
      <c r="B42" s="61"/>
      <c r="C42" s="61" t="s">
        <v>35</v>
      </c>
      <c r="D42" s="62">
        <v>1602</v>
      </c>
      <c r="E42" s="63">
        <f>(D42/D41)</f>
        <v>0.6655587868716244</v>
      </c>
      <c r="F42" s="63"/>
      <c r="G42" s="62">
        <v>1478</v>
      </c>
      <c r="H42" s="63">
        <f>(G42/G41)</f>
        <v>0.66100178890876571</v>
      </c>
      <c r="I42" s="63"/>
      <c r="J42" s="62">
        <v>1452</v>
      </c>
      <c r="K42" s="63">
        <f>(J42/J41)</f>
        <v>0.66513971598717359</v>
      </c>
      <c r="L42" s="63"/>
      <c r="M42" s="62">
        <v>1471</v>
      </c>
      <c r="N42" s="63">
        <f>(M42/M41)</f>
        <v>0.66742286751361157</v>
      </c>
      <c r="O42" s="63"/>
      <c r="P42" s="62">
        <v>1532</v>
      </c>
      <c r="Q42" s="63">
        <f>(P42/P41)</f>
        <v>0.67340659340659337</v>
      </c>
      <c r="R42" s="63"/>
      <c r="S42" s="62">
        <v>1511</v>
      </c>
      <c r="T42" s="63">
        <f>(S42/S41)</f>
        <v>0.67305122494432068</v>
      </c>
      <c r="U42" s="63"/>
      <c r="V42" s="62">
        <v>1513</v>
      </c>
      <c r="W42" s="63">
        <f>(V42/V41)</f>
        <v>0.68153153153153156</v>
      </c>
      <c r="X42" s="63"/>
      <c r="Y42" s="62">
        <v>1476</v>
      </c>
      <c r="Z42" s="63">
        <f>(Y42/Y41)</f>
        <v>0.68491879350348028</v>
      </c>
      <c r="AA42" s="63"/>
      <c r="AB42" s="62">
        <v>1471</v>
      </c>
      <c r="AC42" s="63">
        <f>(AB42/AB41)</f>
        <v>0.68578088578088581</v>
      </c>
      <c r="AD42" s="63"/>
      <c r="AE42" s="62">
        <f>1474+2</f>
        <v>1476</v>
      </c>
      <c r="AF42" s="63">
        <f>(AE42/AE41)</f>
        <v>0.68619246861924688</v>
      </c>
      <c r="AG42" s="63"/>
      <c r="AH42" s="62">
        <f>1449+1</f>
        <v>1450</v>
      </c>
      <c r="AI42" s="63">
        <f>(AH42/AH41)</f>
        <v>0.68299576071596801</v>
      </c>
      <c r="AJ42" s="63"/>
      <c r="AK42" s="62">
        <v>1401</v>
      </c>
      <c r="AL42" s="63">
        <f>(AK42/AK41)</f>
        <v>0.68142023346303504</v>
      </c>
      <c r="AM42" s="61"/>
      <c r="AN42" s="62">
        <v>1286</v>
      </c>
      <c r="AO42" s="63">
        <f>(AN42/AN41)</f>
        <v>0.67259414225941427</v>
      </c>
      <c r="AP42" s="61"/>
      <c r="AQ42" s="62">
        <v>1303</v>
      </c>
      <c r="AR42" s="63">
        <f>(AQ42/AQ41)</f>
        <v>0.6590794132524026</v>
      </c>
      <c r="AS42" s="61"/>
      <c r="AT42" s="62">
        <f>1225+11</f>
        <v>1236</v>
      </c>
      <c r="AU42" s="63">
        <f>(AT42/AT41)</f>
        <v>0.65570291777188328</v>
      </c>
      <c r="AV42" s="61"/>
      <c r="AW42" s="62">
        <v>1183</v>
      </c>
      <c r="AX42" s="63">
        <f>(AW42/AW41)</f>
        <v>0.64928649835345775</v>
      </c>
      <c r="AY42" s="61"/>
      <c r="AZ42" s="62">
        <v>1146</v>
      </c>
      <c r="BA42" s="63">
        <f>(AZ42/AZ41)</f>
        <v>0.6423766816143498</v>
      </c>
      <c r="BB42" s="61"/>
      <c r="BC42" s="62">
        <v>1133</v>
      </c>
      <c r="BD42" s="63">
        <f>(BC42/BC41)</f>
        <v>0.64083710407239824</v>
      </c>
      <c r="BE42" s="61"/>
      <c r="BF42" s="62">
        <v>1106</v>
      </c>
      <c r="BG42" s="63">
        <f>(BF42/BF41)</f>
        <v>0.63490241102181399</v>
      </c>
      <c r="BH42" s="61"/>
      <c r="BI42" s="62">
        <v>1053</v>
      </c>
      <c r="BJ42" s="63">
        <f>(BI42/BI41)</f>
        <v>0.62940824865511058</v>
      </c>
      <c r="BK42" s="61"/>
      <c r="BL42" s="62">
        <v>923</v>
      </c>
      <c r="BM42" s="63">
        <f>(BL42/BL41)</f>
        <v>0.61004626569729015</v>
      </c>
      <c r="BN42" s="61"/>
      <c r="BO42" s="62">
        <v>875</v>
      </c>
      <c r="BP42" s="63">
        <f>(BO42/BO41)</f>
        <v>0.59523809523809523</v>
      </c>
      <c r="BQ42" s="61"/>
      <c r="BR42" s="62">
        <v>852</v>
      </c>
      <c r="BS42" s="63">
        <f>(BR42/BR41)</f>
        <v>0.58436213991769548</v>
      </c>
      <c r="BT42" s="61"/>
      <c r="BU42" s="62">
        <v>832</v>
      </c>
      <c r="BV42" s="63">
        <f>(BU42/BU41)</f>
        <v>0.57577854671280282</v>
      </c>
      <c r="BW42" s="61"/>
      <c r="BX42" s="62">
        <v>824</v>
      </c>
      <c r="BY42" s="64">
        <f>(BX42/BX41)</f>
        <v>0.57582110412299092</v>
      </c>
      <c r="BZ42" s="61"/>
      <c r="CA42" s="62">
        <v>798</v>
      </c>
      <c r="CB42" s="64">
        <v>0.56756756756756754</v>
      </c>
      <c r="CC42" s="61"/>
      <c r="CD42" s="143">
        <v>784</v>
      </c>
      <c r="CE42" s="64">
        <v>0.56935366739288307</v>
      </c>
      <c r="CF42" s="61"/>
      <c r="CG42" s="143">
        <v>748</v>
      </c>
      <c r="CH42" s="64">
        <v>0.56071964017991005</v>
      </c>
      <c r="CI42" s="63"/>
      <c r="CJ42" s="143">
        <v>724</v>
      </c>
      <c r="CK42" s="64">
        <v>0.54890068233510236</v>
      </c>
      <c r="CL42" s="63"/>
      <c r="CM42" s="147">
        <v>732</v>
      </c>
      <c r="CN42" s="64">
        <f>CM42/CM41</f>
        <v>0.5524528301886793</v>
      </c>
      <c r="CO42" s="61"/>
      <c r="CP42" s="143">
        <v>735</v>
      </c>
      <c r="CQ42" s="64">
        <f>CP42/CP41</f>
        <v>0.54932735426008972</v>
      </c>
      <c r="CR42" s="61"/>
      <c r="CS42" s="143">
        <v>612</v>
      </c>
      <c r="CT42" s="64">
        <f>CS42/CS41</f>
        <v>0.53263707571801566</v>
      </c>
      <c r="CU42" s="61"/>
      <c r="CV42" s="143">
        <v>606</v>
      </c>
      <c r="CW42" s="64">
        <f>CV42/CV41</f>
        <v>0.52512998266897748</v>
      </c>
      <c r="CX42" s="143"/>
      <c r="CY42" s="143">
        <v>604</v>
      </c>
      <c r="CZ42" s="64">
        <f>CY42/CY41</f>
        <v>0.51668092386655262</v>
      </c>
      <c r="DA42" s="143"/>
      <c r="DB42" s="143">
        <v>583</v>
      </c>
      <c r="DC42" s="64">
        <f>DB42/DB41</f>
        <v>0.51275285839929641</v>
      </c>
    </row>
    <row r="43" spans="1:107" s="1" customFormat="1" ht="9.9499999999999993" customHeight="1">
      <c r="A43" s="122"/>
      <c r="B43" s="122"/>
      <c r="C43" s="122" t="s">
        <v>36</v>
      </c>
      <c r="D43" s="123">
        <v>805</v>
      </c>
      <c r="E43" s="124"/>
      <c r="F43" s="124"/>
      <c r="G43" s="123">
        <v>758</v>
      </c>
      <c r="H43" s="124"/>
      <c r="I43" s="124"/>
      <c r="J43" s="123">
        <v>731</v>
      </c>
      <c r="K43" s="124"/>
      <c r="L43" s="124"/>
      <c r="M43" s="123">
        <v>733</v>
      </c>
      <c r="N43" s="124"/>
      <c r="O43" s="124"/>
      <c r="P43" s="123">
        <v>743</v>
      </c>
      <c r="Q43" s="124"/>
      <c r="R43" s="124"/>
      <c r="S43" s="123">
        <v>734</v>
      </c>
      <c r="T43" s="124"/>
      <c r="U43" s="124"/>
      <c r="V43" s="123">
        <v>707</v>
      </c>
      <c r="W43" s="124"/>
      <c r="X43" s="124"/>
      <c r="Y43" s="123">
        <v>679</v>
      </c>
      <c r="Z43" s="124"/>
      <c r="AA43" s="124"/>
      <c r="AB43" s="123">
        <v>674</v>
      </c>
      <c r="AC43" s="124"/>
      <c r="AD43" s="124"/>
      <c r="AE43" s="123">
        <f>674+1</f>
        <v>675</v>
      </c>
      <c r="AF43" s="124"/>
      <c r="AG43" s="124"/>
      <c r="AH43" s="123">
        <v>673</v>
      </c>
      <c r="AI43" s="124"/>
      <c r="AJ43" s="124"/>
      <c r="AK43" s="123">
        <v>655</v>
      </c>
      <c r="AL43" s="124"/>
      <c r="AM43" s="122"/>
      <c r="AN43" s="123">
        <v>626</v>
      </c>
      <c r="AO43" s="124"/>
      <c r="AP43" s="122"/>
      <c r="AQ43" s="123">
        <v>674</v>
      </c>
      <c r="AR43" s="124"/>
      <c r="AS43" s="122"/>
      <c r="AT43" s="123">
        <f>643+6</f>
        <v>649</v>
      </c>
      <c r="AU43" s="124"/>
      <c r="AV43" s="122"/>
      <c r="AW43" s="123">
        <v>639</v>
      </c>
      <c r="AX43" s="124"/>
      <c r="AY43" s="122"/>
      <c r="AZ43" s="123">
        <v>638</v>
      </c>
      <c r="BA43" s="124"/>
      <c r="BB43" s="122"/>
      <c r="BC43" s="123">
        <v>635</v>
      </c>
      <c r="BD43" s="124"/>
      <c r="BE43" s="122"/>
      <c r="BF43" s="123">
        <v>636</v>
      </c>
      <c r="BG43" s="124"/>
      <c r="BH43" s="122"/>
      <c r="BI43" s="123">
        <v>620</v>
      </c>
      <c r="BJ43" s="124"/>
      <c r="BK43" s="122"/>
      <c r="BL43" s="123">
        <v>590</v>
      </c>
      <c r="BM43" s="124"/>
      <c r="BN43" s="122"/>
      <c r="BO43" s="123">
        <v>595</v>
      </c>
      <c r="BP43" s="124"/>
      <c r="BQ43" s="122"/>
      <c r="BR43" s="123">
        <v>606</v>
      </c>
      <c r="BS43" s="124"/>
      <c r="BT43" s="122"/>
      <c r="BU43" s="123">
        <v>613</v>
      </c>
      <c r="BV43" s="124"/>
      <c r="BW43" s="122"/>
      <c r="BX43" s="123">
        <v>607</v>
      </c>
      <c r="BY43" s="125"/>
      <c r="BZ43" s="122"/>
      <c r="CA43" s="123">
        <v>608</v>
      </c>
      <c r="CB43" s="125"/>
      <c r="CC43" s="122"/>
      <c r="CD43" s="145">
        <v>593</v>
      </c>
      <c r="CE43" s="125"/>
      <c r="CF43" s="122"/>
      <c r="CG43" s="145">
        <v>586</v>
      </c>
      <c r="CH43" s="125"/>
      <c r="CI43" s="124"/>
      <c r="CJ43" s="145">
        <v>595</v>
      </c>
      <c r="CK43" s="125"/>
      <c r="CL43" s="124"/>
      <c r="CM43" s="152">
        <v>592</v>
      </c>
      <c r="CN43" s="125"/>
      <c r="CO43" s="122"/>
      <c r="CP43" s="145">
        <v>601</v>
      </c>
      <c r="CQ43" s="125"/>
      <c r="CR43" s="122"/>
      <c r="CS43" s="145">
        <v>535</v>
      </c>
      <c r="CT43" s="125"/>
      <c r="CU43" s="122"/>
      <c r="CV43" s="145">
        <v>546</v>
      </c>
      <c r="CW43" s="125"/>
      <c r="CX43" s="145"/>
      <c r="CY43" s="145">
        <v>563</v>
      </c>
      <c r="CZ43" s="125"/>
      <c r="DA43" s="145"/>
      <c r="DB43" s="145">
        <v>554</v>
      </c>
      <c r="DC43" s="125"/>
    </row>
    <row r="44" spans="1:107" s="32" customFormat="1" ht="11.25">
      <c r="A44" s="110"/>
      <c r="B44" s="110"/>
      <c r="C44" s="134" t="s">
        <v>65</v>
      </c>
      <c r="D44" s="112">
        <f>SUM(D27+D31+D40)</f>
        <v>1214</v>
      </c>
      <c r="E44" s="113"/>
      <c r="F44" s="113"/>
      <c r="G44" s="112">
        <f>SUM(G27+G31+G40)</f>
        <v>1202</v>
      </c>
      <c r="H44" s="113"/>
      <c r="I44" s="113"/>
      <c r="J44" s="112">
        <f>SUM(J27+J31+J40)</f>
        <v>1198</v>
      </c>
      <c r="K44" s="113"/>
      <c r="L44" s="113"/>
      <c r="M44" s="112">
        <f>SUM(M27+M31+M40)</f>
        <v>1197</v>
      </c>
      <c r="N44" s="113"/>
      <c r="O44" s="113"/>
      <c r="P44" s="112">
        <f>SUM(P27+P31+P40)</f>
        <v>1189</v>
      </c>
      <c r="Q44" s="113"/>
      <c r="R44" s="113"/>
      <c r="S44" s="112">
        <f>SUM(S27+S31+S40)</f>
        <v>1165</v>
      </c>
      <c r="T44" s="113"/>
      <c r="U44" s="113"/>
      <c r="V44" s="112">
        <f>SUM(V27+V31+V40)</f>
        <v>1158</v>
      </c>
      <c r="W44" s="113"/>
      <c r="X44" s="113"/>
      <c r="Y44" s="112">
        <f>SUM(Y27+Y31+Y40)</f>
        <v>1129</v>
      </c>
      <c r="Z44" s="113"/>
      <c r="AA44" s="113"/>
      <c r="AB44" s="112">
        <f>SUM(AB27+AB31+AB40)</f>
        <v>1127</v>
      </c>
      <c r="AC44" s="113"/>
      <c r="AD44" s="113"/>
      <c r="AE44" s="112">
        <f>SUM(AE27+AE31+AE40)</f>
        <v>1102</v>
      </c>
      <c r="AF44" s="113"/>
      <c r="AG44" s="113"/>
      <c r="AH44" s="112">
        <f>SUM(AH27+AH31+AH40)</f>
        <v>1086</v>
      </c>
      <c r="AI44" s="113"/>
      <c r="AJ44" s="113"/>
      <c r="AK44" s="112">
        <f>SUM(AK27+AK31+AK40)</f>
        <v>1052</v>
      </c>
      <c r="AL44" s="113"/>
      <c r="AM44" s="111"/>
      <c r="AN44" s="112">
        <f>SUM(AN27+AN31+AN40)</f>
        <v>1014</v>
      </c>
      <c r="AO44" s="113"/>
      <c r="AP44" s="111"/>
      <c r="AQ44" s="112">
        <f>SUM(AQ27+AQ31+AQ40)</f>
        <v>1017</v>
      </c>
      <c r="AR44" s="113"/>
      <c r="AS44" s="111"/>
      <c r="AT44" s="112">
        <f>SUM(AT27+AT31+AT40)</f>
        <v>996</v>
      </c>
      <c r="AU44" s="113"/>
      <c r="AV44" s="111"/>
      <c r="AW44" s="112">
        <f>SUM(AW27+AW31+AW40)</f>
        <v>987</v>
      </c>
      <c r="AX44" s="113"/>
      <c r="AY44" s="111"/>
      <c r="AZ44" s="112">
        <f>SUM(AZ27+AZ31+AZ40)</f>
        <v>939</v>
      </c>
      <c r="BA44" s="113"/>
      <c r="BB44" s="111"/>
      <c r="BC44" s="112">
        <f>SUM(BC27+BC31+BC40)</f>
        <v>922</v>
      </c>
      <c r="BD44" s="113"/>
      <c r="BE44" s="111"/>
      <c r="BF44" s="112">
        <f>SUM(BF27+BF31+BF40)</f>
        <v>953</v>
      </c>
      <c r="BG44" s="113"/>
      <c r="BH44" s="111"/>
      <c r="BI44" s="112">
        <f>SUM(BI27+BI31+BI40)</f>
        <v>962</v>
      </c>
      <c r="BJ44" s="113"/>
      <c r="BK44" s="111"/>
      <c r="BL44" s="112">
        <f>SUM(BL27+BL31+BL40)</f>
        <v>927</v>
      </c>
      <c r="BM44" s="113"/>
      <c r="BN44" s="111"/>
      <c r="BO44" s="112">
        <f>SUM(BO27+BO31+BO40)</f>
        <v>914</v>
      </c>
      <c r="BP44" s="113"/>
      <c r="BQ44" s="111"/>
      <c r="BR44" s="112">
        <f>SUM(BR27+BR31+BR40)</f>
        <v>921</v>
      </c>
      <c r="BS44" s="113"/>
      <c r="BT44" s="111"/>
      <c r="BU44" s="112">
        <f>SUM(BU27+BU31+BU40)</f>
        <v>902</v>
      </c>
      <c r="BV44" s="113"/>
      <c r="BW44" s="111"/>
      <c r="BX44" s="112">
        <f>SUM(BX27+BX31+BX40)</f>
        <v>899</v>
      </c>
      <c r="BY44" s="114"/>
      <c r="BZ44" s="111"/>
      <c r="CA44" s="115" t="s">
        <v>55</v>
      </c>
      <c r="CB44" s="114"/>
      <c r="CC44" s="111"/>
      <c r="CD44" s="146" t="s">
        <v>56</v>
      </c>
      <c r="CE44" s="114"/>
      <c r="CF44" s="111"/>
      <c r="CG44" s="146" t="s">
        <v>56</v>
      </c>
      <c r="CH44" s="114"/>
      <c r="CI44" s="113"/>
      <c r="CJ44" s="146" t="s">
        <v>56</v>
      </c>
      <c r="CK44" s="114"/>
      <c r="CL44" s="113"/>
      <c r="CM44" s="150">
        <v>1</v>
      </c>
      <c r="CN44" s="114"/>
      <c r="CO44" s="111"/>
      <c r="CP44" s="146">
        <v>2</v>
      </c>
      <c r="CQ44" s="114"/>
      <c r="CR44" s="111"/>
      <c r="CS44" s="146">
        <v>2</v>
      </c>
      <c r="CT44" s="114"/>
      <c r="CU44" s="111"/>
      <c r="CV44" s="146">
        <v>2</v>
      </c>
      <c r="CW44" s="114"/>
      <c r="CX44" s="146"/>
      <c r="CY44" s="146">
        <v>2</v>
      </c>
      <c r="CZ44" s="114"/>
      <c r="DA44" s="146"/>
      <c r="DB44" s="146">
        <v>0</v>
      </c>
      <c r="DC44" s="114"/>
    </row>
    <row r="45" spans="1:107" s="58" customFormat="1" ht="13.15" customHeight="1">
      <c r="A45" s="58" t="s">
        <v>84</v>
      </c>
      <c r="D45" s="56"/>
      <c r="E45" s="57"/>
      <c r="F45" s="57"/>
      <c r="G45" s="56"/>
      <c r="H45" s="57"/>
      <c r="I45" s="57"/>
      <c r="J45" s="56"/>
      <c r="K45" s="57"/>
      <c r="L45" s="57"/>
      <c r="M45" s="56"/>
      <c r="N45" s="57"/>
      <c r="O45" s="57"/>
      <c r="P45" s="56"/>
      <c r="Q45" s="57"/>
      <c r="R45" s="57"/>
      <c r="S45" s="56">
        <f>SUM(S46:S48)</f>
        <v>46</v>
      </c>
      <c r="T45" s="57"/>
      <c r="U45" s="57"/>
      <c r="V45" s="56">
        <f>SUM(V46:V48)</f>
        <v>46</v>
      </c>
      <c r="W45" s="57"/>
      <c r="X45" s="57"/>
      <c r="Y45" s="56">
        <f>SUM(Y46:Y48)</f>
        <v>55</v>
      </c>
      <c r="Z45" s="57"/>
      <c r="AA45" s="57"/>
      <c r="AB45" s="56">
        <f>SUM(AB46:AB48)</f>
        <v>58</v>
      </c>
      <c r="AC45" s="57"/>
      <c r="AD45" s="57"/>
      <c r="AE45" s="56">
        <f>SUM(AE46:AE48)</f>
        <v>66</v>
      </c>
      <c r="AF45" s="57"/>
      <c r="AG45" s="57"/>
      <c r="AH45" s="56">
        <f>SUM(AH46:AH48)</f>
        <v>54</v>
      </c>
      <c r="AI45" s="57"/>
      <c r="AJ45" s="57"/>
      <c r="AK45" s="56">
        <f>SUM(AK46:AK48)</f>
        <v>53</v>
      </c>
      <c r="AL45" s="57"/>
      <c r="AN45" s="56">
        <f>SUM(AN46:AN48)</f>
        <v>58</v>
      </c>
      <c r="AO45" s="57"/>
      <c r="AQ45" s="56">
        <f>SUM(AQ46:AQ48)</f>
        <v>77</v>
      </c>
      <c r="AR45" s="57"/>
      <c r="AT45" s="56">
        <f>SUM(AT46:AT48)</f>
        <v>98</v>
      </c>
      <c r="AU45" s="57"/>
      <c r="AW45" s="56">
        <f>SUM(AW46:AW48)</f>
        <v>88</v>
      </c>
      <c r="AX45" s="57"/>
      <c r="AZ45" s="56">
        <f>SUM(AZ46:AZ48)</f>
        <v>95</v>
      </c>
      <c r="BA45" s="57"/>
      <c r="BC45" s="56">
        <f>SUM(BC46:BC48)</f>
        <v>96</v>
      </c>
      <c r="BD45" s="57"/>
      <c r="BF45" s="56">
        <f>SUM(BF46:BF48)</f>
        <v>97</v>
      </c>
      <c r="BG45" s="57"/>
      <c r="BI45" s="56">
        <f>SUM(BI46:BI48)</f>
        <v>90</v>
      </c>
      <c r="BJ45" s="57"/>
      <c r="BL45" s="56">
        <f>SUM(BL46:BL48)</f>
        <v>92</v>
      </c>
      <c r="BM45" s="57"/>
      <c r="BO45" s="56">
        <f>SUM(BO46:BO48)</f>
        <v>95</v>
      </c>
      <c r="BP45" s="57"/>
      <c r="BR45" s="56">
        <f>SUM(BR46:BR48)</f>
        <v>95</v>
      </c>
      <c r="BS45" s="57"/>
      <c r="BU45" s="56">
        <f>SUM(BU46:BU48)</f>
        <v>98</v>
      </c>
      <c r="BV45" s="57"/>
      <c r="BX45" s="56">
        <f>BX41+BX37+BX33+BX32+BX24</f>
        <v>6638</v>
      </c>
      <c r="BY45" s="70"/>
      <c r="CA45" s="56">
        <v>6134</v>
      </c>
      <c r="CB45" s="70"/>
      <c r="CD45" s="56">
        <v>6189</v>
      </c>
      <c r="CE45" s="70"/>
      <c r="CG45" s="56">
        <v>6505</v>
      </c>
      <c r="CH45" s="70"/>
      <c r="CI45" s="57"/>
      <c r="CJ45" s="56">
        <v>6480</v>
      </c>
      <c r="CK45" s="70"/>
      <c r="CL45" s="57"/>
      <c r="CM45" s="132">
        <f>SUM(CM46:CM48)</f>
        <v>6544</v>
      </c>
      <c r="CN45" s="70"/>
      <c r="CP45" s="56">
        <f>SUM(CP46:CP48)</f>
        <v>6581</v>
      </c>
      <c r="CQ45" s="70"/>
      <c r="CS45" s="56">
        <f>SUM(CS46:CS48)</f>
        <v>6338</v>
      </c>
      <c r="CT45" s="70"/>
      <c r="CV45" s="56">
        <f>SUM(CV46:CV48)</f>
        <v>6505</v>
      </c>
      <c r="CW45" s="70"/>
      <c r="CX45" s="56"/>
      <c r="CY45" s="56">
        <f>SUM(CY46:CY48)</f>
        <v>6694</v>
      </c>
      <c r="CZ45" s="70"/>
      <c r="DA45" s="56"/>
      <c r="DB45" s="56">
        <f>SUM(DB46:DB48)</f>
        <v>6720</v>
      </c>
      <c r="DC45" s="70"/>
    </row>
    <row r="46" spans="1:107" s="58" customFormat="1" ht="9.75" customHeight="1">
      <c r="C46" s="45" t="s">
        <v>35</v>
      </c>
      <c r="D46" s="46"/>
      <c r="E46" s="47"/>
      <c r="F46" s="47"/>
      <c r="G46" s="46"/>
      <c r="H46" s="47"/>
      <c r="I46" s="47"/>
      <c r="J46" s="46"/>
      <c r="K46" s="47"/>
      <c r="L46" s="47"/>
      <c r="M46" s="46"/>
      <c r="N46" s="47"/>
      <c r="O46" s="47"/>
      <c r="P46" s="46"/>
      <c r="Q46" s="47"/>
      <c r="R46" s="47"/>
      <c r="S46" s="46">
        <v>14</v>
      </c>
      <c r="T46" s="47">
        <f>(S46/S45)</f>
        <v>0.30434782608695654</v>
      </c>
      <c r="U46" s="47"/>
      <c r="V46" s="46">
        <v>14</v>
      </c>
      <c r="W46" s="47">
        <f>(V46/V45)</f>
        <v>0.30434782608695654</v>
      </c>
      <c r="X46" s="47"/>
      <c r="Y46" s="46">
        <v>17</v>
      </c>
      <c r="Z46" s="47">
        <f>(Y46/Y45)</f>
        <v>0.30909090909090908</v>
      </c>
      <c r="AA46" s="47"/>
      <c r="AB46" s="46">
        <v>16</v>
      </c>
      <c r="AC46" s="47">
        <f>(AB46/AB45)</f>
        <v>0.27586206896551724</v>
      </c>
      <c r="AD46" s="47"/>
      <c r="AE46" s="46">
        <v>17</v>
      </c>
      <c r="AF46" s="47">
        <f>(AE46/AE45)</f>
        <v>0.25757575757575757</v>
      </c>
      <c r="AG46" s="47"/>
      <c r="AH46" s="46">
        <v>15</v>
      </c>
      <c r="AI46" s="47">
        <f>(AH46/AH45)</f>
        <v>0.27777777777777779</v>
      </c>
      <c r="AJ46" s="47"/>
      <c r="AK46" s="46">
        <v>15</v>
      </c>
      <c r="AL46" s="47">
        <f>(AK46/AK45)</f>
        <v>0.28301886792452829</v>
      </c>
      <c r="AM46" s="45"/>
      <c r="AN46" s="46">
        <v>13</v>
      </c>
      <c r="AO46" s="47">
        <f>(AN46/AN45)</f>
        <v>0.22413793103448276</v>
      </c>
      <c r="AP46" s="45"/>
      <c r="AQ46" s="46">
        <v>20</v>
      </c>
      <c r="AR46" s="47">
        <f>(AQ46/AQ45)</f>
        <v>0.25974025974025972</v>
      </c>
      <c r="AS46" s="45"/>
      <c r="AT46" s="46">
        <v>25</v>
      </c>
      <c r="AU46" s="47">
        <f>(AT46/AT45)</f>
        <v>0.25510204081632654</v>
      </c>
      <c r="AV46" s="45"/>
      <c r="AW46" s="46">
        <v>22</v>
      </c>
      <c r="AX46" s="47">
        <f>(AW46/AW45)</f>
        <v>0.25</v>
      </c>
      <c r="AY46" s="45"/>
      <c r="AZ46" s="46">
        <v>22</v>
      </c>
      <c r="BA46" s="47">
        <f>(AZ46/AZ45)</f>
        <v>0.23157894736842105</v>
      </c>
      <c r="BB46" s="45"/>
      <c r="BC46" s="46">
        <v>22</v>
      </c>
      <c r="BD46" s="47">
        <f>(BC46/BC45)</f>
        <v>0.22916666666666666</v>
      </c>
      <c r="BE46" s="45"/>
      <c r="BF46" s="46">
        <v>25</v>
      </c>
      <c r="BG46" s="47">
        <f>(BF46/BF45)</f>
        <v>0.25773195876288657</v>
      </c>
      <c r="BH46" s="45"/>
      <c r="BI46" s="46">
        <v>25</v>
      </c>
      <c r="BJ46" s="47">
        <f>(BI46/BI45)</f>
        <v>0.27777777777777779</v>
      </c>
      <c r="BK46" s="45"/>
      <c r="BL46" s="46">
        <v>28</v>
      </c>
      <c r="BM46" s="47">
        <f>(BL46/BL45)</f>
        <v>0.30434782608695654</v>
      </c>
      <c r="BN46" s="45"/>
      <c r="BO46" s="46">
        <v>30</v>
      </c>
      <c r="BP46" s="47">
        <f>(BO46/BO45)</f>
        <v>0.31578947368421051</v>
      </c>
      <c r="BQ46" s="45"/>
      <c r="BR46" s="46">
        <v>30</v>
      </c>
      <c r="BS46" s="47">
        <f>(BR46/BR45)</f>
        <v>0.31578947368421051</v>
      </c>
      <c r="BT46" s="45"/>
      <c r="BU46" s="46">
        <v>31</v>
      </c>
      <c r="BV46" s="47">
        <f>(BU46/BU45)</f>
        <v>0.31632653061224492</v>
      </c>
      <c r="BW46" s="45"/>
      <c r="BX46" s="46">
        <f>BX42+BX38+BX34+BX30+BX25</f>
        <v>3153</v>
      </c>
      <c r="BY46" s="49">
        <f>BX46/BX45</f>
        <v>0.47499246761072611</v>
      </c>
      <c r="BZ46" s="45"/>
      <c r="CA46" s="46">
        <v>3219</v>
      </c>
      <c r="CB46" s="49">
        <v>0.52477991522660583</v>
      </c>
      <c r="CC46" s="45"/>
      <c r="CD46" s="46">
        <v>3302</v>
      </c>
      <c r="CE46" s="49">
        <v>0.533527225723057</v>
      </c>
      <c r="CF46" s="45"/>
      <c r="CG46" s="46">
        <v>3324</v>
      </c>
      <c r="CH46" s="49">
        <v>0.51099154496541122</v>
      </c>
      <c r="CI46" s="47"/>
      <c r="CJ46" s="46">
        <v>3319</v>
      </c>
      <c r="CK46" s="49">
        <v>0.5121913580246914</v>
      </c>
      <c r="CL46" s="47"/>
      <c r="CM46" s="130">
        <f>CM42+CM38+CM34+CM30+CM25</f>
        <v>3371</v>
      </c>
      <c r="CN46" s="49">
        <f>CM46/CM45</f>
        <v>0.51512836185819066</v>
      </c>
      <c r="CO46" s="45"/>
      <c r="CP46" s="46">
        <f>CP42+CP38+CP34+CP30+CP25</f>
        <v>3429</v>
      </c>
      <c r="CQ46" s="49">
        <f>CP46/CP45</f>
        <v>0.52104543382464674</v>
      </c>
      <c r="CR46" s="45"/>
      <c r="CS46" s="46">
        <f>CS42+CS38+CS34+CS30+CS25</f>
        <v>3300</v>
      </c>
      <c r="CT46" s="49">
        <f>CS46/CS45</f>
        <v>0.52066898075102552</v>
      </c>
      <c r="CU46" s="45"/>
      <c r="CV46" s="46">
        <f>CV42+CV38+CV34+CV30+CV25</f>
        <v>3419</v>
      </c>
      <c r="CW46" s="49">
        <f>CV46/CV45</f>
        <v>0.52559569561875485</v>
      </c>
      <c r="CX46" s="46"/>
      <c r="CY46" s="46">
        <f>CY42+CY38+CY34+CY30+CY25</f>
        <v>3523</v>
      </c>
      <c r="CZ46" s="49">
        <f>CY46/CY45</f>
        <v>0.52629220197191517</v>
      </c>
      <c r="DA46" s="46"/>
      <c r="DB46" s="46">
        <f>DB42+DB38+DB34+DB30+DB25</f>
        <v>3491</v>
      </c>
      <c r="DC46" s="49">
        <f>DB46/DB45</f>
        <v>0.51949404761904761</v>
      </c>
    </row>
    <row r="47" spans="1:107" s="58" customFormat="1" ht="9.75" customHeight="1">
      <c r="C47" s="45" t="s">
        <v>36</v>
      </c>
      <c r="D47" s="46"/>
      <c r="E47" s="47"/>
      <c r="F47" s="47"/>
      <c r="G47" s="46"/>
      <c r="H47" s="47"/>
      <c r="I47" s="47"/>
      <c r="J47" s="46"/>
      <c r="K47" s="47"/>
      <c r="L47" s="47"/>
      <c r="M47" s="46"/>
      <c r="N47" s="47"/>
      <c r="O47" s="47"/>
      <c r="P47" s="46"/>
      <c r="Q47" s="47"/>
      <c r="R47" s="47"/>
      <c r="S47" s="46">
        <v>32</v>
      </c>
      <c r="T47" s="47"/>
      <c r="U47" s="47"/>
      <c r="V47" s="46">
        <v>32</v>
      </c>
      <c r="W47" s="47"/>
      <c r="X47" s="47"/>
      <c r="Y47" s="46">
        <v>38</v>
      </c>
      <c r="Z47" s="47"/>
      <c r="AA47" s="47"/>
      <c r="AB47" s="46">
        <v>42</v>
      </c>
      <c r="AC47" s="47"/>
      <c r="AD47" s="47"/>
      <c r="AE47" s="46">
        <v>49</v>
      </c>
      <c r="AF47" s="47"/>
      <c r="AG47" s="47"/>
      <c r="AH47" s="46">
        <v>39</v>
      </c>
      <c r="AI47" s="47"/>
      <c r="AJ47" s="47"/>
      <c r="AK47" s="46">
        <v>38</v>
      </c>
      <c r="AL47" s="47"/>
      <c r="AM47" s="45"/>
      <c r="AN47" s="46">
        <v>45</v>
      </c>
      <c r="AO47" s="47"/>
      <c r="AP47" s="45"/>
      <c r="AQ47" s="46">
        <v>57</v>
      </c>
      <c r="AR47" s="47"/>
      <c r="AS47" s="45"/>
      <c r="AT47" s="46">
        <v>73</v>
      </c>
      <c r="AU47" s="47"/>
      <c r="AV47" s="45"/>
      <c r="AW47" s="46">
        <v>66</v>
      </c>
      <c r="AX47" s="47"/>
      <c r="AY47" s="45"/>
      <c r="AZ47" s="46">
        <v>73</v>
      </c>
      <c r="BA47" s="47"/>
      <c r="BB47" s="45"/>
      <c r="BC47" s="46">
        <v>74</v>
      </c>
      <c r="BD47" s="47"/>
      <c r="BE47" s="45"/>
      <c r="BF47" s="46">
        <v>72</v>
      </c>
      <c r="BG47" s="47"/>
      <c r="BH47" s="45"/>
      <c r="BI47" s="46">
        <v>65</v>
      </c>
      <c r="BJ47" s="47"/>
      <c r="BK47" s="45"/>
      <c r="BL47" s="46">
        <v>64</v>
      </c>
      <c r="BM47" s="47"/>
      <c r="BN47" s="45"/>
      <c r="BO47" s="46">
        <v>65</v>
      </c>
      <c r="BP47" s="47"/>
      <c r="BQ47" s="45"/>
      <c r="BR47" s="46">
        <v>65</v>
      </c>
      <c r="BS47" s="47"/>
      <c r="BT47" s="45"/>
      <c r="BU47" s="46">
        <v>67</v>
      </c>
      <c r="BV47" s="47"/>
      <c r="BW47" s="45"/>
      <c r="BX47" s="46">
        <f>BX42+BX38+BX34+BX31+BX26</f>
        <v>3080</v>
      </c>
      <c r="BY47" s="49"/>
      <c r="BZ47" s="45"/>
      <c r="CA47" s="46">
        <v>2915</v>
      </c>
      <c r="CB47" s="49"/>
      <c r="CC47" s="45"/>
      <c r="CD47" s="46">
        <v>2887</v>
      </c>
      <c r="CE47" s="49"/>
      <c r="CF47" s="45"/>
      <c r="CG47" s="46">
        <v>3181</v>
      </c>
      <c r="CH47" s="49"/>
      <c r="CI47" s="47"/>
      <c r="CJ47" s="46">
        <v>2909</v>
      </c>
      <c r="CK47" s="49"/>
      <c r="CL47" s="47"/>
      <c r="CM47" s="130">
        <f>CM43+CM39+CM35+CM31+CM26</f>
        <v>3164</v>
      </c>
      <c r="CN47" s="49"/>
      <c r="CO47" s="45"/>
      <c r="CP47" s="46">
        <f>CP43+CP39+CP35+CP31+CP26</f>
        <v>3141</v>
      </c>
      <c r="CQ47" s="49"/>
      <c r="CR47" s="45"/>
      <c r="CS47" s="46">
        <f>CS43+CS39+CS35+CS31+CS26</f>
        <v>3020</v>
      </c>
      <c r="CT47" s="49"/>
      <c r="CU47" s="45"/>
      <c r="CV47" s="46">
        <f>CV43+CV39+CV35+CV31+CV26</f>
        <v>3065</v>
      </c>
      <c r="CW47" s="46"/>
      <c r="CX47" s="46"/>
      <c r="CY47" s="46">
        <f>CY43+CY39+CY35+CY31+CY26</f>
        <v>3164</v>
      </c>
      <c r="CZ47" s="46"/>
      <c r="DA47" s="46"/>
      <c r="DB47" s="46">
        <f>DB43+DB39+DB35+DB31+DB26</f>
        <v>3228</v>
      </c>
      <c r="DC47" s="46"/>
    </row>
    <row r="48" spans="1:107" s="66" customFormat="1" ht="11.25">
      <c r="C48" s="66" t="s">
        <v>67</v>
      </c>
      <c r="D48" s="67"/>
      <c r="E48" s="68"/>
      <c r="F48" s="68"/>
      <c r="G48" s="67"/>
      <c r="H48" s="68"/>
      <c r="I48" s="68"/>
      <c r="J48" s="67"/>
      <c r="K48" s="68"/>
      <c r="L48" s="68"/>
      <c r="M48" s="67"/>
      <c r="N48" s="68"/>
      <c r="O48" s="68"/>
      <c r="P48" s="67"/>
      <c r="Q48" s="68"/>
      <c r="R48" s="68"/>
      <c r="S48" s="67"/>
      <c r="T48" s="68"/>
      <c r="U48" s="68"/>
      <c r="V48" s="67"/>
      <c r="W48" s="68"/>
      <c r="X48" s="68"/>
      <c r="Y48" s="67"/>
      <c r="Z48" s="68"/>
      <c r="AA48" s="68"/>
      <c r="AB48" s="67"/>
      <c r="AC48" s="68"/>
      <c r="AD48" s="68"/>
      <c r="AE48" s="67"/>
      <c r="AF48" s="68"/>
      <c r="AG48" s="68"/>
      <c r="AH48" s="67"/>
      <c r="AI48" s="68"/>
      <c r="AJ48" s="68"/>
      <c r="AK48" s="67"/>
      <c r="AL48" s="68"/>
      <c r="AN48" s="67"/>
      <c r="AO48" s="68"/>
      <c r="AQ48" s="67"/>
      <c r="AR48" s="68"/>
      <c r="AT48" s="67"/>
      <c r="AU48" s="68"/>
      <c r="AW48" s="67"/>
      <c r="AX48" s="68"/>
      <c r="AZ48" s="67"/>
      <c r="BA48" s="68"/>
      <c r="BC48" s="67"/>
      <c r="BD48" s="68"/>
      <c r="BF48" s="67"/>
      <c r="BG48" s="68"/>
      <c r="BI48" s="67"/>
      <c r="BJ48" s="68"/>
      <c r="BL48" s="67"/>
      <c r="BM48" s="68"/>
      <c r="BO48" s="67"/>
      <c r="BP48" s="68"/>
      <c r="BR48" s="67"/>
      <c r="BS48" s="68"/>
      <c r="BU48" s="67"/>
      <c r="BV48" s="68"/>
      <c r="BX48" s="67"/>
      <c r="BY48" s="69"/>
      <c r="CA48" s="95" t="s">
        <v>56</v>
      </c>
      <c r="CB48" s="69"/>
      <c r="CD48" s="95" t="s">
        <v>75</v>
      </c>
      <c r="CE48" s="69"/>
      <c r="CG48" s="95" t="s">
        <v>75</v>
      </c>
      <c r="CH48" s="69"/>
      <c r="CI48" s="68"/>
      <c r="CJ48" s="95" t="s">
        <v>75</v>
      </c>
      <c r="CK48" s="69"/>
      <c r="CL48" s="47"/>
      <c r="CM48" s="133">
        <f>CM44+CM40+CM36+CM32+CM27</f>
        <v>9</v>
      </c>
      <c r="CN48" s="69"/>
      <c r="CP48" s="46">
        <f>CP44+CP40+CP36+CP32+CP27</f>
        <v>11</v>
      </c>
      <c r="CQ48" s="69"/>
      <c r="CS48" s="46">
        <f>CS44+CS40+CS36+CS32+CS27</f>
        <v>18</v>
      </c>
      <c r="CT48" s="69"/>
      <c r="CV48" s="46">
        <f>CV44+CV40+CV36+CV32+CV27</f>
        <v>21</v>
      </c>
      <c r="CW48" s="46"/>
      <c r="CX48" s="46"/>
      <c r="CY48" s="46">
        <f>CY44+CY40+CY36+CY32+CY27</f>
        <v>7</v>
      </c>
      <c r="CZ48" s="46"/>
      <c r="DA48" s="46"/>
      <c r="DB48" s="46">
        <f>DB44+DB40+DB36+DB32+DB27</f>
        <v>1</v>
      </c>
      <c r="DC48" s="46"/>
    </row>
    <row r="49" spans="1:107" s="66" customFormat="1" ht="11.25">
      <c r="D49" s="67"/>
      <c r="E49" s="68"/>
      <c r="F49" s="68"/>
      <c r="G49" s="67"/>
      <c r="H49" s="68"/>
      <c r="I49" s="68"/>
      <c r="J49" s="67"/>
      <c r="K49" s="68"/>
      <c r="L49" s="68"/>
      <c r="M49" s="67"/>
      <c r="N49" s="68"/>
      <c r="O49" s="68"/>
      <c r="P49" s="67"/>
      <c r="Q49" s="68"/>
      <c r="R49" s="68"/>
      <c r="S49" s="67"/>
      <c r="T49" s="68"/>
      <c r="U49" s="68"/>
      <c r="V49" s="67"/>
      <c r="W49" s="68"/>
      <c r="X49" s="68"/>
      <c r="Y49" s="67"/>
      <c r="Z49" s="68"/>
      <c r="AA49" s="68"/>
      <c r="AB49" s="67"/>
      <c r="AC49" s="68"/>
      <c r="AD49" s="68"/>
      <c r="AE49" s="67"/>
      <c r="AF49" s="68"/>
      <c r="AG49" s="68"/>
      <c r="AH49" s="67"/>
      <c r="AI49" s="68"/>
      <c r="AJ49" s="68"/>
      <c r="AK49" s="67"/>
      <c r="AL49" s="68"/>
      <c r="AN49" s="67"/>
      <c r="AO49" s="68"/>
      <c r="AQ49" s="67"/>
      <c r="AR49" s="68"/>
      <c r="AT49" s="67"/>
      <c r="AU49" s="68"/>
      <c r="AW49" s="67"/>
      <c r="AX49" s="68"/>
      <c r="AZ49" s="67"/>
      <c r="BA49" s="68"/>
      <c r="BC49" s="67"/>
      <c r="BD49" s="68"/>
      <c r="BF49" s="67"/>
      <c r="BG49" s="68"/>
      <c r="BI49" s="67"/>
      <c r="BJ49" s="68"/>
      <c r="BL49" s="67"/>
      <c r="BM49" s="68"/>
      <c r="BO49" s="67"/>
      <c r="BP49" s="68"/>
      <c r="BR49" s="67"/>
      <c r="BS49" s="68"/>
      <c r="BU49" s="67"/>
      <c r="BV49" s="68"/>
      <c r="BX49" s="67"/>
      <c r="BY49" s="69"/>
      <c r="CA49" s="95"/>
      <c r="CB49" s="69"/>
      <c r="CD49" s="95"/>
      <c r="CE49" s="69"/>
      <c r="CG49" s="95"/>
      <c r="CH49" s="69"/>
      <c r="CI49" s="68"/>
      <c r="CJ49" s="95"/>
      <c r="CK49" s="69"/>
      <c r="CL49" s="47"/>
      <c r="CM49" s="67"/>
      <c r="CN49" s="69"/>
      <c r="CP49" s="95"/>
      <c r="CQ49" s="69"/>
      <c r="CS49" s="95"/>
      <c r="CT49" s="69"/>
      <c r="CV49" s="95"/>
      <c r="CW49" s="95"/>
      <c r="CX49" s="95"/>
      <c r="CY49" s="95"/>
      <c r="CZ49" s="95"/>
      <c r="DA49" s="95"/>
      <c r="DB49" s="95"/>
      <c r="DC49" s="95"/>
    </row>
    <row r="50" spans="1:107" s="82" customFormat="1" ht="12.75" customHeight="1">
      <c r="A50" s="80" t="s">
        <v>68</v>
      </c>
      <c r="B50" s="80"/>
      <c r="C50" s="80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0"/>
      <c r="BA50" s="80"/>
      <c r="BB50" s="80"/>
      <c r="BC50" s="80"/>
      <c r="BD50" s="80"/>
      <c r="BE50" s="80"/>
      <c r="BF50" s="80"/>
      <c r="BG50" s="80"/>
      <c r="BH50" s="80"/>
      <c r="BI50" s="80"/>
      <c r="BJ50" s="80"/>
      <c r="BK50" s="80"/>
      <c r="BL50" s="80"/>
      <c r="BM50" s="80"/>
      <c r="BN50" s="80"/>
      <c r="BO50" s="80"/>
      <c r="BP50" s="80"/>
      <c r="BQ50" s="80"/>
      <c r="BR50" s="80"/>
      <c r="BS50" s="80"/>
      <c r="BT50" s="80"/>
      <c r="BU50" s="80"/>
      <c r="BV50" s="80"/>
      <c r="BW50" s="80"/>
      <c r="BX50" s="80"/>
      <c r="BY50" s="80"/>
      <c r="BZ50" s="80"/>
      <c r="CA50" s="80"/>
      <c r="CB50" s="80"/>
      <c r="CC50" s="80"/>
      <c r="CD50" s="80"/>
      <c r="CE50" s="80"/>
      <c r="CF50" s="81"/>
      <c r="CG50" s="81"/>
      <c r="CH50" s="81"/>
      <c r="CI50" s="81"/>
      <c r="CJ50" s="81"/>
      <c r="CK50" s="81"/>
      <c r="CL50" s="81"/>
      <c r="CM50" s="81"/>
      <c r="CN50" s="81"/>
      <c r="CO50" s="81"/>
      <c r="CP50" s="81"/>
      <c r="CQ50" s="81"/>
      <c r="CR50" s="81"/>
      <c r="CS50" s="81"/>
      <c r="CT50" s="81"/>
      <c r="CU50" s="81"/>
      <c r="CV50" s="81"/>
      <c r="CW50" s="81"/>
      <c r="CX50" s="81"/>
      <c r="CY50" s="81"/>
      <c r="CZ50" s="81"/>
      <c r="DA50" s="81"/>
      <c r="DB50" s="81"/>
      <c r="DC50" s="81"/>
    </row>
    <row r="51" spans="1:107" s="82" customFormat="1" ht="12.75" customHeight="1"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80"/>
      <c r="AN51" s="80"/>
      <c r="AO51" s="80"/>
      <c r="AP51" s="80"/>
      <c r="AQ51" s="80"/>
      <c r="AR51" s="80"/>
      <c r="AS51" s="80"/>
      <c r="AT51" s="80"/>
      <c r="AU51" s="80"/>
      <c r="AV51" s="80"/>
      <c r="AW51" s="80"/>
      <c r="AX51" s="80"/>
      <c r="AY51" s="80"/>
      <c r="AZ51" s="80"/>
      <c r="BA51" s="80"/>
      <c r="BB51" s="80"/>
      <c r="BC51" s="80"/>
      <c r="BD51" s="80"/>
      <c r="BE51" s="80"/>
      <c r="BF51" s="80"/>
      <c r="BG51" s="80"/>
      <c r="BH51" s="80"/>
      <c r="BI51" s="80"/>
      <c r="BJ51" s="80"/>
      <c r="BK51" s="80"/>
      <c r="BL51" s="80"/>
      <c r="BM51" s="80"/>
      <c r="BN51" s="80"/>
      <c r="BO51" s="80"/>
      <c r="BP51" s="80"/>
      <c r="BQ51" s="80"/>
      <c r="BR51" s="80"/>
      <c r="BS51" s="80"/>
      <c r="BT51" s="80"/>
      <c r="BU51" s="80"/>
      <c r="BV51" s="80"/>
      <c r="BW51" s="80"/>
      <c r="BX51" s="80"/>
      <c r="BY51" s="80"/>
      <c r="BZ51" s="80"/>
      <c r="CA51" s="80"/>
      <c r="CB51" s="80"/>
      <c r="CC51" s="80"/>
      <c r="CD51" s="80"/>
      <c r="CE51" s="80"/>
      <c r="CF51" s="81"/>
      <c r="CG51" s="81"/>
      <c r="CH51" s="81"/>
      <c r="CI51" s="81"/>
      <c r="CJ51" s="80" t="s">
        <v>71</v>
      </c>
      <c r="CK51" s="80"/>
      <c r="CL51" s="80"/>
      <c r="CM51" s="81"/>
      <c r="CN51" s="81"/>
      <c r="CO51" s="81"/>
      <c r="CP51" s="81"/>
      <c r="CQ51" s="81"/>
      <c r="CR51" s="81"/>
      <c r="CS51" s="81"/>
      <c r="CT51" s="81"/>
      <c r="CU51" s="81"/>
      <c r="CV51" s="81"/>
      <c r="CW51" s="81"/>
      <c r="CX51" s="81"/>
      <c r="CY51" s="81"/>
      <c r="CZ51" s="81"/>
      <c r="DA51" s="81"/>
      <c r="DB51" s="81"/>
      <c r="DC51" s="81"/>
    </row>
    <row r="52" spans="1:107" s="82" customFormat="1" ht="12.75" customHeight="1"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  <c r="AK52" s="80"/>
      <c r="AL52" s="80"/>
      <c r="AM52" s="80"/>
      <c r="AN52" s="80"/>
      <c r="AO52" s="80"/>
      <c r="AP52" s="80"/>
      <c r="AQ52" s="80"/>
      <c r="AR52" s="80"/>
      <c r="AS52" s="80"/>
      <c r="AT52" s="80"/>
      <c r="AU52" s="80"/>
      <c r="AV52" s="80"/>
      <c r="AW52" s="80"/>
      <c r="AX52" s="80"/>
      <c r="AY52" s="80"/>
      <c r="AZ52" s="80"/>
      <c r="BA52" s="80"/>
      <c r="BB52" s="80"/>
      <c r="BC52" s="80"/>
      <c r="BD52" s="80"/>
      <c r="BE52" s="80"/>
      <c r="BF52" s="80"/>
      <c r="BG52" s="80"/>
      <c r="BH52" s="80"/>
      <c r="BI52" s="80"/>
      <c r="BJ52" s="80"/>
      <c r="BK52" s="80"/>
      <c r="BL52" s="80"/>
      <c r="BM52" s="80"/>
      <c r="BN52" s="80"/>
      <c r="BO52" s="80"/>
      <c r="BP52" s="80"/>
      <c r="BQ52" s="80"/>
      <c r="BR52" s="80"/>
      <c r="BS52" s="80"/>
      <c r="BT52" s="80"/>
      <c r="BU52" s="80"/>
      <c r="BV52" s="80"/>
      <c r="BW52" s="80"/>
      <c r="BX52" s="80"/>
      <c r="BY52" s="80"/>
      <c r="BZ52" s="80"/>
      <c r="CA52" s="80"/>
      <c r="CB52" s="80"/>
      <c r="CC52" s="80"/>
      <c r="CD52" s="80"/>
      <c r="CE52" s="80"/>
      <c r="CF52" s="81"/>
      <c r="CG52" s="81"/>
      <c r="CH52" s="81"/>
      <c r="CI52" s="81"/>
      <c r="CJ52" s="80" t="s">
        <v>72</v>
      </c>
      <c r="CK52" s="80"/>
      <c r="CL52" s="80"/>
      <c r="CM52" s="81"/>
      <c r="CN52" s="81"/>
      <c r="CO52" s="81"/>
      <c r="CP52" s="81"/>
      <c r="CQ52" s="81"/>
      <c r="CR52" s="81"/>
      <c r="CS52" s="81"/>
      <c r="CT52" s="81"/>
      <c r="CU52" s="81"/>
      <c r="CV52" s="81"/>
      <c r="CW52" s="81"/>
      <c r="CX52" s="81"/>
      <c r="CY52" s="81"/>
      <c r="CZ52" s="81"/>
      <c r="DA52" s="81"/>
      <c r="DB52" s="81"/>
      <c r="DC52" s="81"/>
    </row>
    <row r="53" spans="1:107" s="85" customFormat="1" ht="12.75" customHeight="1"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3"/>
      <c r="BA53" s="83"/>
      <c r="BB53" s="83"/>
      <c r="BC53" s="83"/>
      <c r="BD53" s="83"/>
      <c r="BE53" s="83"/>
      <c r="BF53" s="83"/>
      <c r="BG53" s="83"/>
      <c r="BH53" s="83"/>
      <c r="BI53" s="83"/>
      <c r="BJ53" s="83"/>
      <c r="BK53" s="83"/>
      <c r="BL53" s="83"/>
      <c r="BM53" s="83"/>
      <c r="BN53" s="83"/>
      <c r="BO53" s="83"/>
      <c r="BP53" s="83"/>
      <c r="BQ53" s="83"/>
      <c r="BR53" s="83"/>
      <c r="BS53" s="83"/>
      <c r="BT53" s="83"/>
      <c r="BU53" s="83"/>
      <c r="BV53" s="83"/>
      <c r="BW53" s="83"/>
      <c r="BX53" s="83"/>
      <c r="BY53" s="83"/>
      <c r="BZ53" s="83"/>
      <c r="CA53" s="83"/>
      <c r="CB53" s="83"/>
      <c r="CC53" s="83"/>
      <c r="CD53" s="83"/>
      <c r="CE53" s="83"/>
      <c r="CF53" s="84"/>
      <c r="CG53" s="84"/>
      <c r="CH53" s="84"/>
      <c r="CI53" s="84"/>
      <c r="CJ53" s="85" t="s">
        <v>61</v>
      </c>
      <c r="CK53" s="83"/>
      <c r="CL53" s="83"/>
      <c r="CM53" s="84"/>
      <c r="CN53" s="84"/>
      <c r="CO53" s="84"/>
      <c r="CP53" s="84"/>
      <c r="CQ53" s="84"/>
      <c r="CR53" s="84"/>
      <c r="CS53" s="84"/>
      <c r="CT53" s="84"/>
      <c r="CU53" s="84"/>
      <c r="CV53" s="84"/>
      <c r="CW53" s="84"/>
      <c r="CX53" s="84"/>
      <c r="CY53" s="84"/>
      <c r="CZ53" s="84"/>
      <c r="DA53" s="84"/>
      <c r="DB53" s="84"/>
      <c r="DC53" s="84"/>
    </row>
    <row r="54" spans="1:107" s="85" customFormat="1" ht="7.5" customHeight="1">
      <c r="A54" s="83"/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83"/>
      <c r="BA54" s="83"/>
      <c r="BB54" s="83"/>
      <c r="BC54" s="83"/>
      <c r="BD54" s="83"/>
      <c r="BE54" s="83"/>
      <c r="BF54" s="83"/>
      <c r="BG54" s="83"/>
      <c r="BH54" s="83"/>
      <c r="BI54" s="83"/>
      <c r="BJ54" s="83"/>
      <c r="BK54" s="83"/>
      <c r="BL54" s="83"/>
      <c r="BM54" s="83"/>
      <c r="BN54" s="83"/>
      <c r="BO54" s="83"/>
      <c r="BP54" s="83"/>
      <c r="BQ54" s="83"/>
      <c r="BR54" s="83"/>
      <c r="BS54" s="83"/>
      <c r="BT54" s="83"/>
      <c r="BU54" s="83"/>
      <c r="BV54" s="83"/>
      <c r="BW54" s="83"/>
      <c r="BX54" s="83"/>
      <c r="BY54" s="83"/>
      <c r="BZ54" s="83"/>
      <c r="CA54" s="83"/>
      <c r="CB54" s="83"/>
      <c r="CC54" s="83"/>
      <c r="CD54" s="83"/>
      <c r="CE54" s="83"/>
      <c r="CF54" s="84"/>
      <c r="CG54" s="84"/>
      <c r="CH54" s="84"/>
      <c r="CI54" s="84"/>
      <c r="CJ54" s="84"/>
      <c r="CK54" s="84"/>
      <c r="CL54" s="84"/>
      <c r="CM54" s="84"/>
      <c r="CN54" s="84"/>
      <c r="CO54" s="84"/>
      <c r="CP54" s="84"/>
      <c r="CQ54" s="84"/>
      <c r="CR54" s="84"/>
      <c r="CS54" s="84"/>
      <c r="CT54" s="84"/>
      <c r="CU54" s="84"/>
      <c r="CV54" s="84"/>
      <c r="CW54" s="84"/>
      <c r="CX54" s="84"/>
      <c r="CY54" s="84"/>
      <c r="CZ54" s="84"/>
      <c r="DA54" s="84"/>
      <c r="DB54" s="84"/>
      <c r="DC54" s="84"/>
    </row>
    <row r="55" spans="1:107" s="35" customFormat="1" ht="12" customHeight="1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34"/>
      <c r="BS55" s="34"/>
      <c r="BT55" s="34"/>
      <c r="BU55" s="34"/>
      <c r="BV55" s="34"/>
      <c r="BW55" s="34"/>
      <c r="BX55" s="34"/>
      <c r="BY55" s="34"/>
      <c r="BZ55" s="34"/>
      <c r="CA55" s="34"/>
      <c r="CB55" s="34"/>
      <c r="CC55" s="34"/>
      <c r="CD55" s="34"/>
      <c r="CE55" s="34"/>
      <c r="CF55" s="34"/>
      <c r="CG55" s="34"/>
      <c r="CH55" s="34"/>
      <c r="CI55" s="34"/>
      <c r="CJ55" s="34"/>
      <c r="CK55" s="34"/>
      <c r="CL55" s="34"/>
      <c r="CM55" s="34"/>
      <c r="CN55" s="34"/>
      <c r="CO55" s="34"/>
      <c r="CP55" s="34"/>
      <c r="CQ55" s="34"/>
      <c r="CR55" s="34"/>
      <c r="CS55" s="34"/>
      <c r="CT55" s="34"/>
      <c r="CU55" s="34"/>
      <c r="CV55" s="34"/>
      <c r="CW55" s="34"/>
      <c r="CX55" s="34"/>
      <c r="CY55" s="34"/>
      <c r="CZ55" s="34"/>
      <c r="DA55" s="34"/>
      <c r="DB55" s="34"/>
      <c r="DC55" s="34"/>
    </row>
    <row r="56" spans="1:107" s="35" customFormat="1" ht="12" customHeight="1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34"/>
      <c r="BD56" s="34"/>
      <c r="BE56" s="34"/>
      <c r="BF56" s="34"/>
      <c r="BG56" s="34"/>
      <c r="BH56" s="34"/>
      <c r="BI56" s="34"/>
      <c r="BJ56" s="34"/>
      <c r="BK56" s="34"/>
      <c r="BL56" s="34"/>
      <c r="BM56" s="34"/>
      <c r="BN56" s="34"/>
      <c r="BO56" s="34"/>
      <c r="BP56" s="34"/>
      <c r="BQ56" s="34"/>
      <c r="BR56" s="34"/>
      <c r="BS56" s="34"/>
      <c r="BT56" s="34"/>
      <c r="BU56" s="34"/>
      <c r="BV56" s="34"/>
      <c r="BW56" s="34"/>
      <c r="BX56" s="34"/>
      <c r="BY56" s="34"/>
      <c r="BZ56" s="34"/>
      <c r="CA56" s="34"/>
      <c r="CB56" s="34"/>
      <c r="CC56" s="34"/>
      <c r="CD56" s="34"/>
      <c r="CE56" s="34"/>
      <c r="CF56" s="34"/>
      <c r="CG56" s="34"/>
      <c r="CH56" s="34"/>
      <c r="CI56" s="34"/>
      <c r="CJ56" s="34"/>
      <c r="CK56" s="34"/>
      <c r="CL56" s="34"/>
      <c r="CM56" s="34"/>
      <c r="CN56" s="34"/>
      <c r="CO56" s="34"/>
      <c r="CP56" s="34"/>
      <c r="CQ56" s="34"/>
      <c r="CR56" s="34"/>
      <c r="CS56" s="34"/>
      <c r="CT56" s="34"/>
      <c r="CU56" s="34"/>
      <c r="CV56" s="34"/>
      <c r="CW56" s="34"/>
      <c r="CX56" s="34"/>
      <c r="CY56" s="34"/>
      <c r="CZ56" s="34"/>
      <c r="DA56" s="34"/>
      <c r="DB56" s="34"/>
      <c r="DC56" s="34"/>
    </row>
    <row r="57" spans="1:107" s="13" customFormat="1" ht="12.75" customHeight="1">
      <c r="A57" s="17"/>
      <c r="B57" s="17"/>
      <c r="C57" s="17"/>
      <c r="D57" s="14"/>
      <c r="E57" s="15"/>
      <c r="F57" s="18"/>
      <c r="G57" s="14"/>
      <c r="H57" s="15"/>
      <c r="I57" s="18"/>
      <c r="J57" s="14"/>
      <c r="K57" s="15"/>
      <c r="L57" s="19"/>
      <c r="M57" s="14"/>
      <c r="N57" s="15"/>
      <c r="O57" s="19"/>
      <c r="P57" s="14"/>
      <c r="Q57" s="15"/>
      <c r="R57" s="19"/>
      <c r="S57" s="14"/>
      <c r="T57" s="15"/>
      <c r="U57" s="19"/>
      <c r="V57" s="14"/>
      <c r="W57" s="15"/>
      <c r="X57" s="19"/>
      <c r="Y57" s="14"/>
      <c r="Z57" s="15"/>
      <c r="AA57" s="19"/>
      <c r="AB57" s="14"/>
      <c r="AC57" s="15"/>
      <c r="AD57" s="19"/>
      <c r="AE57" s="14"/>
      <c r="AF57" s="15"/>
      <c r="AG57" s="19"/>
      <c r="AH57" s="14"/>
      <c r="AI57" s="15"/>
      <c r="AJ57" s="19"/>
      <c r="AK57" s="14"/>
      <c r="AL57" s="15"/>
      <c r="AM57" s="16"/>
      <c r="AN57" s="14"/>
      <c r="AO57" s="15"/>
      <c r="AP57" s="16"/>
      <c r="AQ57" s="14"/>
      <c r="AR57" s="15"/>
      <c r="AS57" s="16"/>
      <c r="AT57" s="14"/>
      <c r="AU57" s="15"/>
      <c r="AV57" s="16"/>
      <c r="AW57" s="14"/>
      <c r="AX57" s="15"/>
      <c r="AY57" s="16"/>
      <c r="AZ57" s="14"/>
      <c r="BA57" s="15"/>
      <c r="BB57" s="16"/>
      <c r="BC57" s="14"/>
      <c r="BD57" s="15"/>
      <c r="BE57" s="16"/>
      <c r="BF57" s="10"/>
      <c r="BG57" s="8"/>
      <c r="BH57" s="16"/>
      <c r="BI57" s="10"/>
      <c r="BJ57" s="8"/>
      <c r="BK57" s="16"/>
      <c r="BL57" s="10"/>
      <c r="BM57" s="8"/>
      <c r="BN57" s="16"/>
      <c r="BO57" s="10"/>
      <c r="BP57" s="8"/>
      <c r="BQ57" s="16"/>
      <c r="BR57" s="10"/>
      <c r="BS57" s="8"/>
      <c r="BT57" s="16"/>
      <c r="BU57" s="10"/>
      <c r="BV57" s="8"/>
      <c r="BW57" s="16"/>
      <c r="BX57" s="10"/>
      <c r="BY57" s="8"/>
      <c r="BZ57" s="16"/>
      <c r="CA57" s="10"/>
      <c r="CB57" s="8"/>
      <c r="CC57" s="16"/>
      <c r="CD57" s="10"/>
      <c r="CE57" s="8"/>
      <c r="CF57" s="16"/>
      <c r="CG57" s="10"/>
      <c r="CH57" s="8"/>
      <c r="CI57" s="16"/>
      <c r="CJ57" s="10"/>
      <c r="CK57" s="8"/>
      <c r="CL57" s="16"/>
      <c r="CM57" s="10"/>
      <c r="CN57" s="8"/>
      <c r="CO57" s="16"/>
      <c r="CP57" s="10"/>
      <c r="CQ57" s="8"/>
      <c r="CR57" s="16"/>
      <c r="CS57" s="10"/>
      <c r="CT57" s="8"/>
      <c r="CU57" s="16"/>
      <c r="CV57" s="10"/>
      <c r="CW57" s="10"/>
      <c r="CX57" s="10"/>
      <c r="CY57" s="10"/>
      <c r="CZ57" s="10"/>
      <c r="DA57" s="10"/>
      <c r="DB57" s="10"/>
      <c r="DC57" s="10"/>
    </row>
    <row r="58" spans="1:107" s="13" customFormat="1" ht="12.75" customHeight="1">
      <c r="A58" s="2"/>
      <c r="B58" s="2"/>
      <c r="C58" s="2"/>
      <c r="D58" s="10"/>
      <c r="E58" s="9" t="s">
        <v>0</v>
      </c>
      <c r="F58" s="5"/>
      <c r="G58" s="10"/>
      <c r="H58" s="9"/>
      <c r="I58" s="5"/>
      <c r="J58" s="10"/>
      <c r="K58" s="9"/>
      <c r="L58" s="3"/>
      <c r="M58" s="10"/>
      <c r="N58" s="8"/>
      <c r="O58" s="3"/>
      <c r="P58" s="10"/>
      <c r="Q58" s="8"/>
      <c r="R58" s="3"/>
      <c r="S58" s="10"/>
      <c r="T58" s="8"/>
      <c r="U58" s="3"/>
      <c r="V58" s="10"/>
      <c r="W58" s="8"/>
      <c r="X58" s="3"/>
      <c r="Y58" s="10"/>
      <c r="Z58" s="8"/>
      <c r="AA58" s="3"/>
      <c r="AB58" s="10"/>
      <c r="AC58" s="8"/>
      <c r="AD58" s="3"/>
      <c r="AE58" s="10"/>
      <c r="AF58" s="8"/>
      <c r="AG58" s="3"/>
      <c r="AH58" s="10"/>
      <c r="AI58" s="8"/>
      <c r="AJ58" s="3"/>
      <c r="AK58" s="10"/>
      <c r="AL58" s="8"/>
      <c r="AN58" s="10"/>
      <c r="AO58" s="8"/>
      <c r="AQ58" s="10"/>
      <c r="AR58" s="8"/>
      <c r="AT58" s="10"/>
      <c r="AU58" s="8"/>
      <c r="AW58" s="10"/>
      <c r="AX58" s="8"/>
      <c r="AZ58" s="10"/>
      <c r="BA58" s="8"/>
      <c r="BC58" s="10"/>
      <c r="BD58" s="8"/>
      <c r="BF58" s="10"/>
      <c r="BG58" s="8"/>
      <c r="BI58" s="10"/>
      <c r="BJ58" s="8"/>
      <c r="BL58" s="10"/>
      <c r="BM58" s="8"/>
      <c r="BO58" s="10"/>
      <c r="BP58" s="8"/>
      <c r="BR58" s="10"/>
      <c r="BS58" s="8"/>
      <c r="BU58" s="10"/>
      <c r="BV58" s="8"/>
      <c r="BX58" s="10"/>
      <c r="BY58" s="8"/>
      <c r="CA58" s="10"/>
      <c r="CB58" s="8"/>
      <c r="CD58" s="10"/>
      <c r="CE58" s="8"/>
      <c r="CG58" s="10"/>
      <c r="CH58" s="8"/>
      <c r="CJ58" s="10"/>
      <c r="CK58" s="8"/>
      <c r="CM58" s="10"/>
      <c r="CN58" s="8"/>
      <c r="CP58" s="10"/>
      <c r="CQ58" s="8"/>
      <c r="CS58" s="10"/>
      <c r="CT58" s="8"/>
      <c r="CV58" s="10"/>
      <c r="CW58" s="10"/>
      <c r="CX58" s="10"/>
      <c r="CY58" s="10"/>
      <c r="CZ58" s="10"/>
      <c r="DA58" s="10"/>
      <c r="DB58" s="10"/>
      <c r="DC58" s="10"/>
    </row>
    <row r="59" spans="1:107" s="13" customFormat="1" ht="12.75" customHeight="1">
      <c r="A59" s="2"/>
      <c r="B59" s="2"/>
      <c r="C59" s="2"/>
      <c r="D59" s="10"/>
      <c r="E59" s="9"/>
      <c r="F59" s="5"/>
      <c r="G59" s="10"/>
      <c r="H59" s="9"/>
      <c r="I59" s="5"/>
      <c r="J59" s="10"/>
      <c r="K59" s="9"/>
      <c r="L59" s="3"/>
      <c r="M59" s="10"/>
      <c r="N59" s="8"/>
      <c r="O59" s="3"/>
      <c r="P59" s="10"/>
      <c r="Q59" s="8"/>
      <c r="R59" s="3"/>
      <c r="S59" s="10"/>
      <c r="T59" s="8"/>
      <c r="U59" s="3"/>
      <c r="V59" s="10"/>
      <c r="W59" s="8"/>
      <c r="X59" s="3"/>
      <c r="Y59" s="10"/>
      <c r="Z59" s="8"/>
      <c r="AA59" s="3"/>
      <c r="AB59" s="10"/>
      <c r="AC59" s="8"/>
      <c r="AD59" s="3"/>
      <c r="AE59" s="10"/>
      <c r="AF59" s="8"/>
      <c r="AG59" s="3"/>
      <c r="AH59" s="10"/>
      <c r="AI59" s="8"/>
      <c r="AJ59" s="3"/>
      <c r="AK59" s="10"/>
      <c r="AL59" s="8"/>
      <c r="AN59" s="10"/>
      <c r="AO59" s="8"/>
      <c r="AQ59" s="10"/>
      <c r="AR59" s="8"/>
      <c r="AT59" s="10"/>
      <c r="AU59" s="8"/>
      <c r="AW59" s="10"/>
      <c r="AX59" s="8"/>
      <c r="AZ59" s="10"/>
      <c r="BA59" s="8"/>
      <c r="BC59" s="10"/>
      <c r="BD59" s="8"/>
      <c r="BF59" s="10"/>
      <c r="BG59" s="8"/>
      <c r="BI59" s="10"/>
      <c r="BJ59" s="8"/>
      <c r="BL59" s="10"/>
      <c r="BM59" s="8"/>
      <c r="BO59" s="10"/>
      <c r="BP59" s="8"/>
      <c r="BR59" s="10"/>
      <c r="BS59" s="8"/>
      <c r="BU59" s="10"/>
      <c r="BV59" s="8"/>
      <c r="BX59" s="10"/>
      <c r="BY59" s="8"/>
      <c r="CA59" s="10"/>
      <c r="CB59" s="8"/>
      <c r="CD59" s="10"/>
      <c r="CE59" s="8"/>
      <c r="CG59" s="10"/>
      <c r="CH59" s="8"/>
      <c r="CJ59" s="10"/>
      <c r="CK59" s="8"/>
      <c r="CM59" s="10"/>
      <c r="CN59" s="8"/>
      <c r="CP59" s="10"/>
      <c r="CQ59" s="8"/>
      <c r="CS59" s="10"/>
      <c r="CT59" s="8"/>
      <c r="CV59" s="10"/>
      <c r="CW59" s="10"/>
      <c r="CX59" s="10"/>
      <c r="CY59" s="10"/>
      <c r="CZ59" s="10"/>
      <c r="DA59" s="10"/>
      <c r="DB59" s="10"/>
      <c r="DC59" s="10"/>
    </row>
    <row r="60" spans="1:107" s="13" customFormat="1" ht="12.75" customHeight="1">
      <c r="B60" s="2"/>
      <c r="C60" s="2"/>
      <c r="D60" s="10"/>
      <c r="E60" s="9" t="s">
        <v>0</v>
      </c>
      <c r="F60" s="5"/>
      <c r="G60" s="10"/>
      <c r="H60" s="9"/>
      <c r="I60" s="5"/>
      <c r="J60" s="10"/>
      <c r="K60" s="9"/>
      <c r="L60" s="3"/>
      <c r="M60" s="10"/>
      <c r="N60" s="8"/>
      <c r="O60" s="3"/>
      <c r="P60" s="10"/>
      <c r="Q60" s="8"/>
      <c r="R60" s="3"/>
      <c r="S60" s="10"/>
      <c r="T60" s="8"/>
      <c r="U60" s="3"/>
      <c r="V60" s="10"/>
      <c r="W60" s="8"/>
      <c r="X60" s="3"/>
      <c r="Y60" s="10"/>
      <c r="Z60" s="8"/>
      <c r="AA60" s="3"/>
      <c r="AB60" s="10"/>
      <c r="AC60" s="8"/>
      <c r="AD60" s="3"/>
      <c r="AE60" s="10"/>
      <c r="AF60" s="8"/>
      <c r="AG60" s="3"/>
      <c r="AH60" s="10"/>
      <c r="AI60" s="8"/>
      <c r="AJ60" s="3"/>
      <c r="AK60" s="10"/>
      <c r="AL60" s="8"/>
      <c r="AN60" s="10"/>
      <c r="AO60" s="8"/>
      <c r="AQ60" s="10"/>
      <c r="AR60" s="8"/>
      <c r="AT60" s="10"/>
      <c r="AU60" s="8"/>
      <c r="AW60" s="10"/>
      <c r="AX60" s="8"/>
      <c r="AZ60" s="10"/>
      <c r="BA60" s="8"/>
      <c r="BC60" s="10"/>
      <c r="BD60" s="8"/>
      <c r="BF60" s="10"/>
      <c r="BG60" s="8"/>
      <c r="BI60" s="10"/>
      <c r="BJ60" s="8"/>
      <c r="BL60" s="10"/>
      <c r="BM60" s="8"/>
      <c r="BO60" s="10"/>
      <c r="BP60" s="8"/>
      <c r="BR60" s="10"/>
      <c r="BS60" s="8"/>
      <c r="BU60" s="10"/>
      <c r="BV60" s="8"/>
      <c r="BX60" s="10"/>
      <c r="BY60" s="8"/>
      <c r="CA60" s="10"/>
      <c r="CB60" s="8"/>
      <c r="CD60" s="10"/>
      <c r="CE60" s="8"/>
      <c r="CG60" s="10"/>
      <c r="CH60" s="8"/>
      <c r="CJ60" s="10"/>
      <c r="CK60" s="8"/>
      <c r="CM60" s="10"/>
      <c r="CN60" s="8"/>
      <c r="CP60" s="10"/>
      <c r="CQ60" s="8"/>
      <c r="CS60" s="10"/>
      <c r="CT60" s="8"/>
      <c r="CV60" s="10"/>
      <c r="CW60" s="10"/>
      <c r="CX60" s="10"/>
      <c r="CY60" s="10"/>
      <c r="CZ60" s="10"/>
      <c r="DA60" s="10"/>
      <c r="DB60" s="10"/>
      <c r="DC60" s="10"/>
    </row>
    <row r="61" spans="1:107" s="13" customFormat="1" ht="12.75" customHeight="1">
      <c r="A61" s="2"/>
      <c r="B61" s="2"/>
      <c r="C61" s="2"/>
      <c r="D61" s="10"/>
      <c r="E61" s="9"/>
      <c r="F61" s="5"/>
      <c r="G61" s="10"/>
      <c r="H61" s="9"/>
      <c r="I61" s="5"/>
      <c r="J61" s="10"/>
      <c r="K61" s="9"/>
      <c r="L61" s="3"/>
      <c r="M61" s="10"/>
      <c r="N61" s="8"/>
      <c r="O61" s="3"/>
      <c r="P61" s="10"/>
      <c r="Q61" s="8"/>
      <c r="R61" s="3"/>
      <c r="S61" s="10"/>
      <c r="T61" s="8"/>
      <c r="U61" s="3"/>
      <c r="V61" s="10"/>
      <c r="W61" s="8"/>
      <c r="X61" s="3"/>
      <c r="Y61" s="10"/>
      <c r="Z61" s="8"/>
      <c r="AA61" s="3"/>
      <c r="AB61" s="10"/>
      <c r="AC61" s="8"/>
      <c r="AD61" s="3"/>
      <c r="AE61" s="10"/>
      <c r="AF61" s="8"/>
      <c r="AG61" s="3"/>
      <c r="AH61" s="10"/>
      <c r="AI61" s="8"/>
      <c r="AJ61" s="3"/>
      <c r="AK61" s="10"/>
      <c r="AL61" s="8"/>
      <c r="AN61" s="10"/>
      <c r="AO61" s="8"/>
      <c r="AQ61" s="10"/>
      <c r="AR61" s="8"/>
      <c r="AT61" s="10"/>
      <c r="AU61" s="8"/>
      <c r="AW61" s="10"/>
      <c r="AX61" s="8"/>
      <c r="AZ61" s="10"/>
      <c r="BA61" s="8"/>
      <c r="BC61" s="10"/>
      <c r="BD61" s="8"/>
      <c r="BF61" s="10"/>
      <c r="BG61" s="20"/>
      <c r="BI61" s="10"/>
      <c r="BJ61" s="20"/>
      <c r="BL61" s="10"/>
      <c r="BM61" s="20"/>
      <c r="BO61" s="10"/>
      <c r="BP61" s="20"/>
      <c r="BR61" s="10"/>
      <c r="BS61" s="20"/>
      <c r="BU61" s="10"/>
      <c r="BV61" s="20"/>
      <c r="BX61" s="10"/>
      <c r="BY61" s="20"/>
      <c r="CA61" s="10"/>
      <c r="CB61" s="20"/>
      <c r="CD61" s="10"/>
      <c r="CE61" s="20"/>
      <c r="CG61" s="10"/>
      <c r="CH61" s="20"/>
      <c r="CJ61" s="10"/>
      <c r="CK61" s="20"/>
      <c r="CM61" s="10"/>
      <c r="CN61" s="20"/>
      <c r="CP61" s="10"/>
      <c r="CQ61" s="20"/>
      <c r="CS61" s="10"/>
      <c r="CT61" s="20"/>
      <c r="CV61" s="10"/>
      <c r="CW61" s="10"/>
      <c r="CX61" s="10"/>
      <c r="CY61" s="10"/>
      <c r="CZ61" s="10"/>
      <c r="DA61" s="10"/>
      <c r="DB61" s="10"/>
      <c r="DC61" s="10"/>
    </row>
    <row r="62" spans="1:107" s="13" customFormat="1" ht="12.75" customHeight="1">
      <c r="A62" s="2"/>
      <c r="B62" s="2"/>
      <c r="C62" s="2"/>
      <c r="D62" s="10"/>
      <c r="E62" s="9"/>
      <c r="F62" s="5"/>
      <c r="G62" s="10"/>
      <c r="H62" s="9"/>
      <c r="I62" s="5"/>
      <c r="J62" s="10"/>
      <c r="K62" s="9"/>
      <c r="L62" s="3"/>
      <c r="M62" s="10"/>
      <c r="N62" s="8"/>
      <c r="O62" s="3"/>
      <c r="P62" s="10"/>
      <c r="Q62" s="8"/>
      <c r="R62" s="3"/>
      <c r="S62" s="10"/>
      <c r="T62" s="8"/>
      <c r="U62" s="3"/>
      <c r="V62" s="10"/>
      <c r="W62" s="8"/>
      <c r="X62" s="3"/>
      <c r="Y62" s="10"/>
      <c r="Z62" s="8"/>
      <c r="AA62" s="3"/>
      <c r="AB62" s="10"/>
      <c r="AC62" s="8"/>
      <c r="AD62" s="3"/>
      <c r="AE62" s="10"/>
      <c r="AF62" s="8"/>
      <c r="AG62" s="3"/>
      <c r="AH62" s="10"/>
      <c r="AI62" s="8"/>
      <c r="AJ62" s="3"/>
      <c r="AK62" s="10"/>
      <c r="AL62" s="8"/>
      <c r="AN62" s="10"/>
      <c r="AO62" s="8"/>
      <c r="AQ62" s="10"/>
      <c r="AR62" s="8"/>
      <c r="AT62" s="10"/>
      <c r="AU62" s="8"/>
      <c r="AW62" s="10"/>
      <c r="AX62" s="8"/>
      <c r="AZ62" s="10"/>
      <c r="BA62" s="8"/>
      <c r="BC62" s="10"/>
      <c r="BD62" s="8"/>
      <c r="BF62" s="10"/>
      <c r="BG62" s="20"/>
      <c r="BI62" s="10"/>
      <c r="BJ62" s="20"/>
      <c r="BL62" s="10"/>
      <c r="BM62" s="20"/>
      <c r="BO62" s="10"/>
      <c r="BP62" s="20"/>
      <c r="BR62" s="10"/>
      <c r="BS62" s="20"/>
      <c r="BU62" s="10"/>
      <c r="BV62" s="20"/>
      <c r="BX62" s="10"/>
      <c r="BY62" s="20"/>
      <c r="CA62" s="10"/>
      <c r="CB62" s="20"/>
      <c r="CD62" s="10"/>
      <c r="CE62" s="20"/>
      <c r="CG62" s="10"/>
      <c r="CH62" s="20"/>
      <c r="CJ62" s="10"/>
      <c r="CK62" s="20"/>
      <c r="CM62" s="10"/>
      <c r="CN62" s="20"/>
      <c r="CP62" s="10"/>
      <c r="CQ62" s="20"/>
      <c r="CS62" s="10"/>
      <c r="CT62" s="20"/>
      <c r="CV62" s="10"/>
      <c r="CW62" s="10"/>
      <c r="CX62" s="10"/>
      <c r="CY62" s="10"/>
      <c r="CZ62" s="10"/>
      <c r="DA62" s="10"/>
      <c r="DB62" s="10"/>
      <c r="DC62" s="10"/>
    </row>
    <row r="63" spans="1:107" s="13" customFormat="1" ht="12.75" customHeight="1">
      <c r="A63" s="2"/>
      <c r="B63" s="2"/>
      <c r="C63" s="2"/>
      <c r="D63" s="10"/>
      <c r="E63" s="9"/>
      <c r="F63" s="5"/>
      <c r="G63" s="10"/>
      <c r="H63" s="9"/>
      <c r="I63" s="5"/>
      <c r="J63" s="10"/>
      <c r="K63" s="9"/>
      <c r="L63" s="3"/>
      <c r="M63" s="10"/>
      <c r="N63" s="8"/>
      <c r="O63" s="3"/>
      <c r="P63" s="10"/>
      <c r="Q63" s="8"/>
      <c r="R63" s="3"/>
      <c r="S63" s="10"/>
      <c r="T63" s="8"/>
      <c r="U63" s="3"/>
      <c r="V63" s="10"/>
      <c r="W63" s="8"/>
      <c r="X63" s="3"/>
      <c r="Y63" s="10"/>
      <c r="Z63" s="8"/>
      <c r="AA63" s="3"/>
      <c r="AB63" s="10"/>
      <c r="AC63" s="8"/>
      <c r="AD63" s="3"/>
      <c r="AE63" s="10"/>
      <c r="AF63" s="8"/>
      <c r="AG63" s="3"/>
      <c r="AH63" s="10"/>
      <c r="AI63" s="8"/>
      <c r="AJ63" s="3"/>
      <c r="AK63" s="10"/>
      <c r="AL63" s="8"/>
      <c r="AN63" s="10"/>
      <c r="AO63" s="8"/>
      <c r="AQ63" s="10"/>
      <c r="AR63" s="8"/>
      <c r="AT63" s="10"/>
      <c r="AU63" s="8"/>
      <c r="AW63" s="10"/>
      <c r="AX63" s="8"/>
      <c r="AZ63" s="10"/>
      <c r="BA63" s="8"/>
      <c r="BC63" s="10"/>
      <c r="BD63" s="8"/>
      <c r="BF63" s="10"/>
      <c r="BG63" s="20"/>
      <c r="BI63" s="10"/>
      <c r="BJ63" s="20"/>
      <c r="BL63" s="10"/>
      <c r="BM63" s="20"/>
      <c r="BO63" s="10"/>
      <c r="BP63" s="20"/>
      <c r="BR63" s="10"/>
      <c r="BS63" s="20"/>
      <c r="BU63" s="10"/>
      <c r="BV63" s="20"/>
      <c r="BX63" s="10"/>
      <c r="BY63" s="20"/>
      <c r="CA63" s="10"/>
      <c r="CB63" s="20"/>
      <c r="CD63" s="10"/>
      <c r="CE63" s="20"/>
      <c r="CG63" s="10"/>
      <c r="CH63" s="20"/>
      <c r="CJ63" s="10"/>
      <c r="CK63" s="20"/>
      <c r="CM63" s="10"/>
      <c r="CN63" s="20"/>
      <c r="CP63" s="10"/>
      <c r="CQ63" s="20"/>
      <c r="CS63" s="10"/>
      <c r="CT63" s="20"/>
      <c r="CV63" s="10"/>
      <c r="CW63" s="10"/>
      <c r="CX63" s="10"/>
      <c r="CY63" s="10"/>
      <c r="CZ63" s="10"/>
      <c r="DA63" s="10"/>
      <c r="DB63" s="10"/>
      <c r="DC63" s="10"/>
    </row>
    <row r="64" spans="1:107" s="13" customFormat="1" ht="12.75" customHeight="1">
      <c r="A64" s="2"/>
      <c r="B64" s="2"/>
      <c r="C64" s="2"/>
      <c r="D64" s="10"/>
      <c r="E64" s="9"/>
      <c r="F64" s="5"/>
      <c r="G64" s="10"/>
      <c r="H64" s="9"/>
      <c r="I64" s="5"/>
      <c r="J64" s="10"/>
      <c r="K64" s="9"/>
      <c r="L64" s="3"/>
      <c r="M64" s="10"/>
      <c r="N64" s="20"/>
      <c r="O64" s="3"/>
      <c r="P64" s="10"/>
      <c r="Q64" s="20"/>
      <c r="R64" s="3"/>
      <c r="S64" s="10"/>
      <c r="T64" s="20"/>
      <c r="U64" s="3"/>
      <c r="V64" s="10"/>
      <c r="W64" s="20"/>
      <c r="X64" s="3"/>
      <c r="Y64" s="10"/>
      <c r="Z64" s="20"/>
      <c r="AA64" s="3"/>
      <c r="AB64" s="10"/>
      <c r="AC64" s="20"/>
      <c r="AD64" s="3"/>
      <c r="AE64" s="10"/>
      <c r="AF64" s="20"/>
      <c r="AG64" s="3"/>
      <c r="AH64" s="10"/>
      <c r="AI64" s="20"/>
      <c r="AJ64" s="3"/>
      <c r="AK64" s="10"/>
      <c r="AL64" s="20"/>
      <c r="AN64" s="10"/>
      <c r="AO64" s="20"/>
      <c r="AQ64" s="10"/>
      <c r="AR64" s="20"/>
      <c r="AT64" s="10"/>
      <c r="AU64" s="20"/>
      <c r="AW64" s="10"/>
      <c r="AX64" s="20"/>
      <c r="AZ64" s="10"/>
      <c r="BA64" s="20"/>
      <c r="BC64" s="10"/>
      <c r="BD64" s="20"/>
      <c r="BF64" s="10"/>
      <c r="BG64" s="20"/>
      <c r="BI64" s="10"/>
      <c r="BJ64" s="20"/>
      <c r="BL64" s="10"/>
      <c r="BM64" s="20"/>
      <c r="BO64" s="10"/>
      <c r="BP64" s="20"/>
      <c r="BR64" s="10"/>
      <c r="BS64" s="20"/>
      <c r="BU64" s="10"/>
      <c r="BV64" s="20"/>
      <c r="BX64" s="10"/>
      <c r="BY64" s="20"/>
      <c r="CA64" s="10"/>
      <c r="CB64" s="20"/>
      <c r="CD64" s="10"/>
      <c r="CE64" s="20"/>
      <c r="CG64" s="10"/>
      <c r="CH64" s="20"/>
      <c r="CJ64" s="10"/>
      <c r="CK64" s="20"/>
      <c r="CM64" s="10"/>
      <c r="CN64" s="20"/>
      <c r="CP64" s="10"/>
      <c r="CQ64" s="20"/>
      <c r="CS64" s="10"/>
      <c r="CT64" s="20"/>
      <c r="CV64" s="10"/>
      <c r="CW64" s="10"/>
      <c r="CX64" s="10"/>
      <c r="CY64" s="10"/>
      <c r="CZ64" s="10"/>
      <c r="DA64" s="10"/>
      <c r="DB64" s="10"/>
      <c r="DC64" s="10"/>
    </row>
    <row r="65" spans="1:107" s="13" customFormat="1" ht="12.75" customHeight="1">
      <c r="A65" s="2"/>
      <c r="B65" s="2"/>
      <c r="C65" s="2"/>
      <c r="D65" s="10"/>
      <c r="E65" s="9"/>
      <c r="F65" s="5"/>
      <c r="G65" s="10"/>
      <c r="H65" s="9"/>
      <c r="I65" s="5"/>
      <c r="J65" s="10"/>
      <c r="K65" s="9"/>
      <c r="L65" s="3"/>
      <c r="M65" s="10"/>
      <c r="N65" s="20"/>
      <c r="O65" s="3"/>
      <c r="P65" s="10"/>
      <c r="Q65" s="20"/>
      <c r="R65" s="3"/>
      <c r="S65" s="10"/>
      <c r="T65" s="20"/>
      <c r="U65" s="3"/>
      <c r="V65" s="10"/>
      <c r="W65" s="20"/>
      <c r="X65" s="3"/>
      <c r="Y65" s="10"/>
      <c r="Z65" s="20"/>
      <c r="AA65" s="3"/>
      <c r="AB65" s="10"/>
      <c r="AC65" s="20"/>
      <c r="AD65" s="3"/>
      <c r="AE65" s="10"/>
      <c r="AF65" s="20"/>
      <c r="AG65" s="3"/>
      <c r="AH65" s="10"/>
      <c r="AI65" s="20"/>
      <c r="AJ65" s="3"/>
      <c r="AK65" s="10"/>
      <c r="AL65" s="20"/>
      <c r="AN65" s="10"/>
      <c r="AO65" s="20"/>
      <c r="AQ65" s="10"/>
      <c r="AR65" s="20"/>
      <c r="AT65" s="10"/>
      <c r="AU65" s="20"/>
      <c r="AW65" s="10"/>
      <c r="AX65" s="20"/>
      <c r="AZ65" s="10"/>
      <c r="BA65" s="20"/>
      <c r="BC65" s="10"/>
      <c r="BD65" s="20"/>
      <c r="BF65" s="10"/>
      <c r="BG65" s="20"/>
      <c r="BI65" s="10"/>
      <c r="BJ65" s="20"/>
      <c r="BL65" s="10"/>
      <c r="BM65" s="20"/>
      <c r="BO65" s="10"/>
      <c r="BP65" s="20"/>
      <c r="BR65" s="10"/>
      <c r="BS65" s="20"/>
      <c r="BU65" s="10"/>
      <c r="BV65" s="20"/>
      <c r="BX65" s="10"/>
      <c r="BY65" s="20"/>
      <c r="CA65" s="10"/>
      <c r="CB65" s="20"/>
      <c r="CD65" s="10"/>
      <c r="CE65" s="20"/>
      <c r="CG65" s="10"/>
      <c r="CH65" s="20"/>
      <c r="CJ65" s="10"/>
      <c r="CK65" s="20"/>
      <c r="CM65" s="10"/>
      <c r="CN65" s="20"/>
      <c r="CP65" s="10"/>
      <c r="CQ65" s="20"/>
      <c r="CS65" s="10"/>
      <c r="CT65" s="20"/>
      <c r="CV65" s="10"/>
      <c r="CW65" s="10"/>
      <c r="CX65" s="10"/>
      <c r="CY65" s="10"/>
      <c r="CZ65" s="10"/>
      <c r="DA65" s="10"/>
      <c r="DB65" s="10"/>
      <c r="DC65" s="10"/>
    </row>
    <row r="66" spans="1:107" s="13" customFormat="1" ht="12.75" customHeight="1">
      <c r="A66" s="2"/>
      <c r="B66" s="2"/>
      <c r="C66" s="2"/>
      <c r="D66" s="10"/>
      <c r="E66" s="9"/>
      <c r="F66" s="5"/>
      <c r="G66" s="10"/>
      <c r="H66" s="9"/>
      <c r="I66" s="5"/>
      <c r="J66" s="10"/>
      <c r="K66" s="9"/>
      <c r="L66" s="3"/>
      <c r="M66" s="10"/>
      <c r="N66" s="20"/>
      <c r="O66" s="3"/>
      <c r="P66" s="10"/>
      <c r="Q66" s="20"/>
      <c r="R66" s="3"/>
      <c r="S66" s="10"/>
      <c r="T66" s="20"/>
      <c r="U66" s="3"/>
      <c r="V66" s="10"/>
      <c r="W66" s="20"/>
      <c r="X66" s="3"/>
      <c r="Y66" s="10"/>
      <c r="Z66" s="20"/>
      <c r="AA66" s="3"/>
      <c r="AB66" s="10"/>
      <c r="AC66" s="20"/>
      <c r="AD66" s="3"/>
      <c r="AE66" s="10"/>
      <c r="AF66" s="20"/>
      <c r="AG66" s="3"/>
      <c r="AH66" s="10"/>
      <c r="AI66" s="20"/>
      <c r="AJ66" s="3"/>
      <c r="AK66" s="10"/>
      <c r="AL66" s="20"/>
      <c r="AN66" s="10"/>
      <c r="AO66" s="20"/>
      <c r="AQ66" s="10"/>
      <c r="AR66" s="20"/>
      <c r="AT66" s="10"/>
      <c r="AU66" s="20"/>
      <c r="AW66" s="10"/>
      <c r="AX66" s="20"/>
      <c r="AZ66" s="10"/>
      <c r="BA66" s="20"/>
      <c r="BC66" s="10"/>
      <c r="BD66" s="20"/>
      <c r="BF66" s="10"/>
      <c r="BG66" s="20"/>
      <c r="BI66" s="10"/>
      <c r="BJ66" s="20"/>
      <c r="BL66" s="10"/>
      <c r="BM66" s="20"/>
      <c r="BO66" s="10"/>
      <c r="BP66" s="20"/>
      <c r="BR66" s="10"/>
      <c r="BS66" s="20"/>
      <c r="BU66" s="10"/>
      <c r="BV66" s="20"/>
      <c r="BX66" s="10"/>
      <c r="BY66" s="20"/>
      <c r="CA66" s="10"/>
      <c r="CB66" s="20"/>
      <c r="CD66" s="10"/>
      <c r="CE66" s="20"/>
      <c r="CG66" s="10"/>
      <c r="CH66" s="20"/>
      <c r="CJ66" s="10"/>
      <c r="CK66" s="20"/>
      <c r="CM66" s="10"/>
      <c r="CN66" s="20"/>
      <c r="CP66" s="10"/>
      <c r="CQ66" s="20"/>
      <c r="CS66" s="10"/>
      <c r="CT66" s="20"/>
      <c r="CV66" s="10"/>
      <c r="CW66" s="10"/>
      <c r="CX66" s="10"/>
      <c r="CY66" s="10"/>
      <c r="CZ66" s="10"/>
      <c r="DA66" s="10"/>
      <c r="DB66" s="10"/>
      <c r="DC66" s="10"/>
    </row>
    <row r="67" spans="1:107" s="13" customFormat="1" ht="12.75" customHeight="1">
      <c r="A67" s="2"/>
      <c r="B67" s="2"/>
      <c r="C67" s="2"/>
      <c r="D67" s="10"/>
      <c r="E67" s="9"/>
      <c r="F67" s="5"/>
      <c r="G67" s="10"/>
      <c r="H67" s="9"/>
      <c r="I67" s="5"/>
      <c r="J67" s="10"/>
      <c r="K67" s="9"/>
      <c r="L67" s="3"/>
      <c r="M67" s="10"/>
      <c r="N67" s="20"/>
      <c r="O67" s="3"/>
      <c r="P67" s="10"/>
      <c r="Q67" s="20"/>
      <c r="R67" s="3"/>
      <c r="S67" s="10"/>
      <c r="T67" s="20"/>
      <c r="U67" s="3"/>
      <c r="V67" s="10"/>
      <c r="W67" s="20"/>
      <c r="X67" s="3"/>
      <c r="Y67" s="10"/>
      <c r="Z67" s="20"/>
      <c r="AA67" s="3"/>
      <c r="AB67" s="10"/>
      <c r="AC67" s="20"/>
      <c r="AD67" s="3"/>
      <c r="AE67" s="10"/>
      <c r="AF67" s="20"/>
      <c r="AG67" s="3"/>
      <c r="AH67" s="10"/>
      <c r="AI67" s="20"/>
      <c r="AJ67" s="3"/>
      <c r="AK67" s="10"/>
      <c r="AL67" s="20"/>
      <c r="AN67" s="10"/>
      <c r="AO67" s="20"/>
      <c r="AQ67" s="10"/>
      <c r="AR67" s="20"/>
      <c r="AT67" s="10"/>
      <c r="AU67" s="20"/>
      <c r="AW67" s="10"/>
      <c r="AX67" s="20"/>
      <c r="AZ67" s="10"/>
      <c r="BA67" s="20"/>
      <c r="BC67" s="10"/>
      <c r="BD67" s="20"/>
      <c r="BF67" s="10"/>
      <c r="BG67" s="20"/>
      <c r="BI67" s="10"/>
      <c r="BJ67" s="20"/>
      <c r="BL67" s="10"/>
      <c r="BM67" s="20"/>
      <c r="BO67" s="10"/>
      <c r="BP67" s="20"/>
      <c r="BR67" s="10"/>
      <c r="BS67" s="20"/>
      <c r="BU67" s="10"/>
      <c r="BV67" s="20"/>
      <c r="BX67" s="10"/>
      <c r="BY67" s="20"/>
      <c r="CA67" s="10"/>
      <c r="CB67" s="20"/>
      <c r="CD67" s="10"/>
      <c r="CE67" s="20"/>
      <c r="CG67" s="10"/>
      <c r="CH67" s="20"/>
      <c r="CJ67" s="10"/>
      <c r="CK67" s="20"/>
      <c r="CM67" s="10"/>
      <c r="CN67" s="20"/>
      <c r="CP67" s="10"/>
      <c r="CQ67" s="20"/>
      <c r="CS67" s="10"/>
      <c r="CT67" s="20"/>
      <c r="CV67" s="10"/>
      <c r="CW67" s="10"/>
      <c r="CX67" s="10"/>
      <c r="CY67" s="10"/>
      <c r="CZ67" s="10"/>
      <c r="DA67" s="10"/>
      <c r="DB67" s="10"/>
      <c r="DC67" s="10"/>
    </row>
    <row r="68" spans="1:107" s="13" customFormat="1" ht="12.75" customHeight="1">
      <c r="A68" s="2"/>
      <c r="B68" s="2"/>
      <c r="C68" s="2"/>
      <c r="D68" s="10"/>
      <c r="E68" s="9"/>
      <c r="F68" s="5"/>
      <c r="G68" s="10"/>
      <c r="H68" s="9"/>
      <c r="I68" s="5"/>
      <c r="J68" s="10"/>
      <c r="K68" s="9"/>
      <c r="L68" s="3"/>
      <c r="M68" s="10"/>
      <c r="N68" s="20"/>
      <c r="O68" s="3"/>
      <c r="P68" s="10"/>
      <c r="Q68" s="20"/>
      <c r="R68" s="3"/>
      <c r="S68" s="10"/>
      <c r="T68" s="20"/>
      <c r="U68" s="3"/>
      <c r="V68" s="10"/>
      <c r="W68" s="20"/>
      <c r="X68" s="3"/>
      <c r="Y68" s="10"/>
      <c r="Z68" s="20"/>
      <c r="AA68" s="3"/>
      <c r="AB68" s="10"/>
      <c r="AC68" s="20"/>
      <c r="AD68" s="3"/>
      <c r="AE68" s="10"/>
      <c r="AF68" s="20"/>
      <c r="AG68" s="3"/>
      <c r="AH68" s="10"/>
      <c r="AI68" s="20"/>
      <c r="AJ68" s="3"/>
      <c r="AK68" s="10"/>
      <c r="AL68" s="20"/>
      <c r="AN68" s="10"/>
      <c r="AO68" s="20"/>
      <c r="AQ68" s="10"/>
      <c r="AR68" s="20"/>
      <c r="AT68" s="10"/>
      <c r="AU68" s="20"/>
      <c r="AW68" s="10"/>
      <c r="AX68" s="20"/>
      <c r="AZ68" s="10"/>
      <c r="BA68" s="20"/>
      <c r="BC68" s="10"/>
      <c r="BD68" s="20"/>
      <c r="BF68" s="10"/>
      <c r="BG68" s="20"/>
      <c r="BI68" s="10"/>
      <c r="BJ68" s="20"/>
      <c r="BL68" s="10"/>
      <c r="BM68" s="20"/>
      <c r="BO68" s="10"/>
      <c r="BP68" s="20"/>
      <c r="BR68" s="10"/>
      <c r="BS68" s="20"/>
      <c r="BU68" s="10"/>
      <c r="BV68" s="20"/>
      <c r="BX68" s="10"/>
      <c r="BY68" s="20"/>
      <c r="CA68" s="10"/>
      <c r="CB68" s="20"/>
      <c r="CD68" s="10"/>
      <c r="CE68" s="20"/>
      <c r="CG68" s="10"/>
      <c r="CH68" s="20"/>
      <c r="CJ68" s="10"/>
      <c r="CK68" s="20"/>
      <c r="CM68" s="10"/>
      <c r="CN68" s="20"/>
      <c r="CP68" s="10"/>
      <c r="CQ68" s="20"/>
      <c r="CS68" s="10"/>
      <c r="CT68" s="20"/>
      <c r="CV68" s="10"/>
      <c r="CW68" s="10"/>
      <c r="CX68" s="10"/>
      <c r="CY68" s="10"/>
      <c r="CZ68" s="10"/>
      <c r="DA68" s="10"/>
      <c r="DB68" s="10"/>
      <c r="DC68" s="10"/>
    </row>
    <row r="69" spans="1:107" s="13" customFormat="1" ht="12.75" customHeight="1">
      <c r="A69" s="2"/>
      <c r="B69" s="2"/>
      <c r="C69" s="2"/>
      <c r="D69" s="10"/>
      <c r="E69" s="9"/>
      <c r="F69" s="5"/>
      <c r="G69" s="10"/>
      <c r="H69" s="9"/>
      <c r="I69" s="5"/>
      <c r="J69" s="10"/>
      <c r="K69" s="9"/>
      <c r="L69" s="3"/>
      <c r="M69" s="10"/>
      <c r="N69" s="20"/>
      <c r="O69" s="3"/>
      <c r="P69" s="10"/>
      <c r="Q69" s="20"/>
      <c r="R69" s="3"/>
      <c r="S69" s="10"/>
      <c r="T69" s="20"/>
      <c r="U69" s="3"/>
      <c r="V69" s="10"/>
      <c r="W69" s="20"/>
      <c r="X69" s="3"/>
      <c r="Y69" s="10"/>
      <c r="Z69" s="20"/>
      <c r="AA69" s="3"/>
      <c r="AB69" s="10"/>
      <c r="AC69" s="20"/>
      <c r="AD69" s="3"/>
      <c r="AE69" s="10"/>
      <c r="AF69" s="20"/>
      <c r="AG69" s="3"/>
      <c r="AH69" s="10"/>
      <c r="AI69" s="20"/>
      <c r="AJ69" s="3"/>
      <c r="AK69" s="10"/>
      <c r="AL69" s="20"/>
      <c r="AN69" s="10"/>
      <c r="AO69" s="20"/>
      <c r="AQ69" s="10"/>
      <c r="AR69" s="20"/>
      <c r="AT69" s="10"/>
      <c r="AU69" s="20"/>
      <c r="AW69" s="10"/>
      <c r="AX69" s="20"/>
      <c r="AZ69" s="10"/>
      <c r="BA69" s="20"/>
      <c r="BC69" s="10"/>
      <c r="BD69" s="20"/>
      <c r="BF69" s="10"/>
      <c r="BG69" s="20"/>
      <c r="BI69" s="10"/>
      <c r="BJ69" s="20"/>
      <c r="BL69" s="10"/>
      <c r="BM69" s="20"/>
      <c r="BO69" s="10"/>
      <c r="BP69" s="20"/>
      <c r="BR69" s="10"/>
      <c r="BS69" s="20"/>
      <c r="BU69" s="10"/>
      <c r="BV69" s="20"/>
      <c r="BX69" s="10"/>
      <c r="BY69" s="20"/>
      <c r="CA69" s="10"/>
      <c r="CB69" s="20"/>
      <c r="CD69" s="10"/>
      <c r="CE69" s="20"/>
      <c r="CG69" s="10"/>
      <c r="CH69" s="20"/>
      <c r="CJ69" s="10"/>
      <c r="CK69" s="20"/>
      <c r="CM69" s="10"/>
      <c r="CN69" s="20"/>
      <c r="CP69" s="10"/>
      <c r="CQ69" s="20"/>
      <c r="CS69" s="10"/>
      <c r="CT69" s="20"/>
      <c r="CV69" s="10"/>
      <c r="CW69" s="10"/>
      <c r="CX69" s="10"/>
      <c r="CY69" s="10"/>
      <c r="CZ69" s="10"/>
      <c r="DA69" s="10"/>
      <c r="DB69" s="10"/>
      <c r="DC69" s="10"/>
    </row>
    <row r="70" spans="1:107" s="13" customFormat="1" ht="12.75" customHeight="1">
      <c r="A70" s="2"/>
      <c r="B70" s="2"/>
      <c r="C70" s="2"/>
      <c r="D70" s="10"/>
      <c r="E70" s="9"/>
      <c r="F70" s="5"/>
      <c r="G70" s="10"/>
      <c r="H70" s="9"/>
      <c r="I70" s="5"/>
      <c r="J70" s="10"/>
      <c r="K70" s="9"/>
      <c r="L70" s="3"/>
      <c r="M70" s="10"/>
      <c r="N70" s="20"/>
      <c r="O70" s="3"/>
      <c r="P70" s="10"/>
      <c r="Q70" s="20"/>
      <c r="R70" s="3"/>
      <c r="S70" s="10"/>
      <c r="T70" s="20"/>
      <c r="U70" s="3"/>
      <c r="V70" s="10"/>
      <c r="W70" s="20"/>
      <c r="X70" s="3"/>
      <c r="Y70" s="10"/>
      <c r="Z70" s="20"/>
      <c r="AA70" s="3"/>
      <c r="AB70" s="10"/>
      <c r="AC70" s="20"/>
      <c r="AD70" s="3"/>
      <c r="AE70" s="10"/>
      <c r="AF70" s="20"/>
      <c r="AG70" s="3"/>
      <c r="AH70" s="10"/>
      <c r="AI70" s="20"/>
      <c r="AJ70" s="3"/>
      <c r="AK70" s="10"/>
      <c r="AL70" s="20"/>
      <c r="AN70" s="10"/>
      <c r="AO70" s="20"/>
      <c r="AQ70" s="10"/>
      <c r="AR70" s="20"/>
      <c r="AT70" s="10"/>
      <c r="AU70" s="20"/>
      <c r="AW70" s="10"/>
      <c r="AX70" s="20"/>
      <c r="AZ70" s="10"/>
      <c r="BA70" s="20"/>
      <c r="BC70" s="10"/>
      <c r="BD70" s="20"/>
      <c r="BF70" s="10"/>
      <c r="BG70" s="20"/>
      <c r="BI70" s="10"/>
      <c r="BJ70" s="20"/>
      <c r="BL70" s="10"/>
      <c r="BM70" s="20"/>
      <c r="BO70" s="10"/>
      <c r="BP70" s="20"/>
      <c r="BR70" s="10"/>
      <c r="BS70" s="20"/>
      <c r="BU70" s="10"/>
      <c r="BV70" s="20"/>
      <c r="BX70" s="10"/>
      <c r="BY70" s="20"/>
      <c r="CA70" s="10"/>
      <c r="CB70" s="20"/>
      <c r="CD70" s="10"/>
      <c r="CE70" s="20"/>
      <c r="CG70" s="10"/>
      <c r="CH70" s="20"/>
      <c r="CJ70" s="10"/>
      <c r="CK70" s="20"/>
      <c r="CM70" s="10"/>
      <c r="CN70" s="20"/>
      <c r="CP70" s="10"/>
      <c r="CQ70" s="20"/>
      <c r="CS70" s="10"/>
      <c r="CT70" s="20"/>
      <c r="CV70" s="10"/>
      <c r="CW70" s="10"/>
      <c r="CX70" s="10"/>
      <c r="CY70" s="10"/>
      <c r="CZ70" s="10"/>
      <c r="DA70" s="10"/>
      <c r="DB70" s="10"/>
      <c r="DC70" s="10"/>
    </row>
    <row r="71" spans="1:107" s="13" customFormat="1" ht="12.75" customHeight="1">
      <c r="A71" s="2"/>
      <c r="B71" s="2"/>
      <c r="C71" s="2"/>
      <c r="D71" s="10"/>
      <c r="E71" s="9"/>
      <c r="F71" s="5"/>
      <c r="G71" s="10"/>
      <c r="H71" s="9"/>
      <c r="I71" s="5"/>
      <c r="J71" s="10"/>
      <c r="K71" s="9"/>
      <c r="L71" s="3"/>
      <c r="M71" s="10"/>
      <c r="N71" s="20"/>
      <c r="O71" s="3"/>
      <c r="P71" s="10"/>
      <c r="Q71" s="20"/>
      <c r="R71" s="3"/>
      <c r="S71" s="10"/>
      <c r="T71" s="20"/>
      <c r="U71" s="3"/>
      <c r="V71" s="10"/>
      <c r="W71" s="20"/>
      <c r="X71" s="3"/>
      <c r="Y71" s="10"/>
      <c r="Z71" s="20"/>
      <c r="AA71" s="3"/>
      <c r="AB71" s="10"/>
      <c r="AC71" s="20"/>
      <c r="AD71" s="3"/>
      <c r="AE71" s="10"/>
      <c r="AF71" s="20"/>
      <c r="AG71" s="3"/>
      <c r="AH71" s="10"/>
      <c r="AI71" s="20"/>
      <c r="AJ71" s="3"/>
      <c r="AK71" s="10"/>
      <c r="AL71" s="20"/>
      <c r="AN71" s="10"/>
      <c r="AO71" s="20"/>
      <c r="AQ71" s="10"/>
      <c r="AR71" s="20"/>
      <c r="AT71" s="10"/>
      <c r="AU71" s="20"/>
      <c r="AW71" s="10"/>
      <c r="AX71" s="20"/>
      <c r="AZ71" s="10"/>
      <c r="BA71" s="20"/>
      <c r="BC71" s="10"/>
      <c r="BD71" s="20"/>
      <c r="BF71" s="10"/>
      <c r="BG71" s="20"/>
      <c r="BI71" s="10"/>
      <c r="BJ71" s="20"/>
      <c r="BL71" s="10"/>
      <c r="BM71" s="20"/>
      <c r="BO71" s="10"/>
      <c r="BP71" s="20"/>
      <c r="BR71" s="10"/>
      <c r="BS71" s="20"/>
      <c r="BU71" s="10"/>
      <c r="BV71" s="20"/>
      <c r="BX71" s="10"/>
      <c r="BY71" s="20"/>
      <c r="CA71" s="10"/>
      <c r="CB71" s="20"/>
      <c r="CD71" s="10"/>
      <c r="CE71" s="20"/>
      <c r="CG71" s="10"/>
      <c r="CH71" s="20"/>
      <c r="CJ71" s="10"/>
      <c r="CK71" s="20"/>
      <c r="CM71" s="10"/>
      <c r="CN71" s="20"/>
      <c r="CP71" s="10"/>
      <c r="CQ71" s="20"/>
      <c r="CS71" s="10"/>
      <c r="CT71" s="20"/>
      <c r="CV71" s="10"/>
      <c r="CW71" s="10"/>
      <c r="CX71" s="10"/>
      <c r="CY71" s="10"/>
      <c r="CZ71" s="10"/>
      <c r="DA71" s="10"/>
      <c r="DB71" s="10"/>
      <c r="DC71" s="10"/>
    </row>
    <row r="72" spans="1:107" s="13" customFormat="1" ht="15" customHeight="1">
      <c r="A72" s="2"/>
      <c r="B72" s="2"/>
      <c r="C72" s="2"/>
      <c r="D72" s="10"/>
      <c r="E72" s="9"/>
      <c r="F72" s="5"/>
      <c r="G72" s="10"/>
      <c r="H72" s="9"/>
      <c r="I72" s="5"/>
      <c r="J72" s="10"/>
      <c r="K72" s="9"/>
      <c r="L72" s="3"/>
      <c r="M72" s="10"/>
      <c r="N72" s="20"/>
      <c r="O72" s="3"/>
      <c r="P72" s="10"/>
      <c r="Q72" s="20"/>
      <c r="R72" s="3"/>
      <c r="S72" s="10"/>
      <c r="T72" s="20"/>
      <c r="U72" s="3"/>
      <c r="V72" s="10"/>
      <c r="W72" s="20"/>
      <c r="X72" s="3"/>
      <c r="Y72" s="10"/>
      <c r="Z72" s="20"/>
      <c r="AA72" s="3"/>
      <c r="AB72" s="10"/>
      <c r="AC72" s="20"/>
      <c r="AD72" s="3"/>
      <c r="AE72" s="10"/>
      <c r="AF72" s="20"/>
      <c r="AG72" s="3"/>
      <c r="AH72" s="10"/>
      <c r="AI72" s="20"/>
      <c r="AJ72" s="3"/>
      <c r="AK72" s="10"/>
      <c r="AL72" s="20"/>
      <c r="AN72" s="10"/>
      <c r="AO72" s="20"/>
      <c r="AQ72" s="10"/>
      <c r="AR72" s="20"/>
      <c r="AT72" s="10"/>
      <c r="AU72" s="20"/>
      <c r="AW72" s="10"/>
      <c r="AX72" s="20"/>
      <c r="AZ72" s="10"/>
      <c r="BA72" s="20"/>
      <c r="BC72" s="10"/>
      <c r="BD72" s="20"/>
      <c r="BF72" s="10"/>
      <c r="BG72" s="20"/>
      <c r="BI72" s="10"/>
      <c r="BJ72" s="20"/>
      <c r="BL72" s="10"/>
      <c r="BM72" s="20"/>
      <c r="BO72" s="10"/>
      <c r="BP72" s="20"/>
      <c r="BR72" s="10"/>
      <c r="BS72" s="20"/>
      <c r="BU72" s="10"/>
      <c r="BV72" s="20"/>
      <c r="BX72" s="10"/>
      <c r="BY72" s="20"/>
      <c r="CA72" s="10"/>
      <c r="CB72" s="20"/>
      <c r="CD72" s="10"/>
      <c r="CE72" s="20"/>
      <c r="CG72" s="10"/>
      <c r="CH72" s="20"/>
      <c r="CJ72" s="10"/>
      <c r="CK72" s="20"/>
      <c r="CM72" s="10"/>
      <c r="CN72" s="20"/>
      <c r="CP72" s="10"/>
      <c r="CQ72" s="20"/>
      <c r="CS72" s="10"/>
      <c r="CT72" s="20"/>
      <c r="CV72" s="10"/>
      <c r="CW72" s="10"/>
      <c r="CX72" s="10"/>
      <c r="CY72" s="10"/>
      <c r="CZ72" s="10"/>
      <c r="DA72" s="10"/>
      <c r="DB72" s="10"/>
      <c r="DC72" s="10"/>
    </row>
    <row r="73" spans="1:107" s="79" customFormat="1" ht="13.5" customHeight="1">
      <c r="A73" s="128" t="s">
        <v>60</v>
      </c>
      <c r="B73" s="128"/>
      <c r="C73" s="128"/>
      <c r="D73" s="128"/>
      <c r="E73" s="128"/>
      <c r="F73" s="128"/>
      <c r="G73" s="128"/>
      <c r="H73" s="128"/>
      <c r="I73" s="128"/>
      <c r="J73" s="128"/>
      <c r="K73" s="128"/>
      <c r="L73" s="128"/>
      <c r="M73" s="128"/>
      <c r="N73" s="128"/>
      <c r="O73" s="128"/>
      <c r="P73" s="128"/>
      <c r="Q73" s="128"/>
      <c r="R73" s="128"/>
      <c r="S73" s="128"/>
      <c r="T73" s="128"/>
      <c r="U73" s="128"/>
      <c r="V73" s="128"/>
      <c r="W73" s="128"/>
      <c r="X73" s="128"/>
      <c r="Y73" s="128"/>
      <c r="Z73" s="128"/>
      <c r="AA73" s="128"/>
      <c r="AB73" s="128"/>
      <c r="AC73" s="128"/>
      <c r="AD73" s="128"/>
      <c r="AE73" s="128"/>
      <c r="AF73" s="128"/>
      <c r="AG73" s="128"/>
      <c r="AH73" s="128"/>
      <c r="AI73" s="128"/>
      <c r="AJ73" s="128"/>
      <c r="AK73" s="128"/>
      <c r="AL73" s="128"/>
      <c r="AM73" s="128"/>
      <c r="AN73" s="128"/>
      <c r="AO73" s="128"/>
      <c r="AP73" s="128"/>
      <c r="AQ73" s="128"/>
      <c r="AR73" s="128"/>
      <c r="AS73" s="128"/>
      <c r="AT73" s="128"/>
      <c r="AU73" s="128"/>
      <c r="AV73" s="128"/>
      <c r="AW73" s="128"/>
      <c r="AX73" s="128"/>
      <c r="AY73" s="128"/>
      <c r="AZ73" s="128"/>
      <c r="BA73" s="128"/>
      <c r="BB73" s="128"/>
      <c r="BC73" s="128"/>
      <c r="BD73" s="128"/>
      <c r="BE73" s="128"/>
      <c r="BF73" s="128"/>
      <c r="BG73" s="128"/>
      <c r="BH73" s="128"/>
      <c r="BI73" s="128"/>
      <c r="BJ73" s="128"/>
      <c r="BK73" s="128"/>
      <c r="BL73" s="128"/>
      <c r="BM73" s="128"/>
      <c r="BN73" s="128"/>
      <c r="BO73" s="128"/>
      <c r="BP73" s="128"/>
      <c r="BQ73" s="128"/>
      <c r="BR73" s="128"/>
      <c r="BS73" s="128"/>
      <c r="BT73" s="128"/>
      <c r="BU73" s="128"/>
      <c r="BV73" s="128"/>
      <c r="BW73" s="128"/>
      <c r="BX73" s="128"/>
      <c r="BY73" s="128"/>
      <c r="BZ73" s="128"/>
      <c r="CA73" s="128"/>
      <c r="CB73" s="128"/>
      <c r="CC73" s="128"/>
      <c r="CD73" s="128"/>
      <c r="CE73" s="128"/>
      <c r="CF73" s="78"/>
      <c r="CG73" s="78"/>
      <c r="CH73" s="78"/>
      <c r="CI73" s="78"/>
      <c r="CJ73" s="78"/>
      <c r="CK73" s="78"/>
      <c r="CL73" s="78"/>
      <c r="CM73" s="78"/>
      <c r="CN73" s="78"/>
      <c r="CO73" s="78"/>
      <c r="CP73" s="78"/>
      <c r="CQ73" s="78"/>
      <c r="CR73" s="78"/>
      <c r="CS73" s="78"/>
      <c r="CT73" s="78"/>
      <c r="CU73" s="78"/>
      <c r="CV73" s="78"/>
      <c r="CW73" s="78"/>
      <c r="CX73" s="78"/>
      <c r="CY73" s="78"/>
      <c r="CZ73" s="78"/>
      <c r="DA73" s="78"/>
      <c r="DB73" s="78"/>
      <c r="DC73" s="78"/>
    </row>
    <row r="74" spans="1:107" s="87" customFormat="1" ht="12.75" customHeight="1">
      <c r="A74" s="161" t="s">
        <v>83</v>
      </c>
      <c r="B74" s="161"/>
      <c r="C74" s="161"/>
      <c r="D74" s="161"/>
      <c r="E74" s="161"/>
      <c r="F74" s="161"/>
      <c r="G74" s="161"/>
      <c r="H74" s="161"/>
      <c r="I74" s="161"/>
      <c r="J74" s="161"/>
      <c r="K74" s="161"/>
      <c r="L74" s="161"/>
      <c r="M74" s="161"/>
      <c r="N74" s="161"/>
      <c r="O74" s="161"/>
      <c r="P74" s="161"/>
      <c r="Q74" s="161"/>
      <c r="R74" s="161"/>
      <c r="S74" s="161"/>
      <c r="T74" s="161"/>
      <c r="U74" s="161"/>
      <c r="V74" s="161"/>
      <c r="W74" s="161"/>
      <c r="X74" s="161"/>
      <c r="Y74" s="161"/>
      <c r="Z74" s="161"/>
      <c r="AA74" s="161"/>
      <c r="AB74" s="161"/>
      <c r="AC74" s="161"/>
      <c r="AD74" s="161"/>
      <c r="AE74" s="161"/>
      <c r="AF74" s="161"/>
      <c r="AG74" s="161"/>
      <c r="AH74" s="161"/>
      <c r="AI74" s="161"/>
      <c r="AJ74" s="161"/>
      <c r="AK74" s="161"/>
      <c r="AL74" s="161"/>
      <c r="AM74" s="161"/>
      <c r="AN74" s="161"/>
      <c r="AO74" s="161"/>
      <c r="AP74" s="161"/>
      <c r="AQ74" s="161"/>
      <c r="AR74" s="161"/>
      <c r="AS74" s="161"/>
      <c r="AT74" s="161"/>
      <c r="AU74" s="161"/>
      <c r="AV74" s="161"/>
      <c r="AW74" s="161"/>
      <c r="AX74" s="161"/>
      <c r="AY74" s="161"/>
      <c r="AZ74" s="161"/>
      <c r="BA74" s="161"/>
      <c r="BB74" s="161"/>
      <c r="BC74" s="161"/>
      <c r="BD74" s="161"/>
      <c r="BE74" s="161"/>
      <c r="BF74" s="161"/>
      <c r="BG74" s="161"/>
      <c r="BH74" s="161"/>
      <c r="BI74" s="161"/>
      <c r="BJ74" s="161"/>
      <c r="BK74" s="161"/>
      <c r="BL74" s="161"/>
      <c r="BM74" s="161"/>
      <c r="BN74" s="161"/>
      <c r="BO74" s="161"/>
      <c r="BP74" s="161"/>
      <c r="BQ74" s="161"/>
      <c r="BR74" s="161"/>
      <c r="BS74" s="161"/>
      <c r="BT74" s="161"/>
      <c r="BU74" s="161"/>
      <c r="BV74" s="161"/>
      <c r="BW74" s="161"/>
      <c r="BX74" s="161"/>
      <c r="BY74" s="161"/>
      <c r="BZ74" s="161"/>
      <c r="CA74" s="161"/>
      <c r="CB74" s="161"/>
      <c r="CC74" s="161"/>
      <c r="CD74" s="161"/>
      <c r="CE74" s="161"/>
      <c r="CF74" s="86"/>
      <c r="CG74" s="86"/>
      <c r="CH74" s="86"/>
      <c r="CI74" s="86"/>
      <c r="CJ74" s="86"/>
      <c r="CK74" s="86"/>
      <c r="CL74" s="86"/>
      <c r="CM74" s="86"/>
      <c r="CN74" s="86"/>
      <c r="CO74" s="86"/>
      <c r="CP74" s="86"/>
      <c r="CQ74" s="86"/>
      <c r="CR74" s="86"/>
      <c r="CS74" s="86"/>
      <c r="CT74" s="86"/>
      <c r="CU74" s="86"/>
      <c r="CV74" s="86"/>
      <c r="CW74" s="86"/>
      <c r="CX74" s="86"/>
      <c r="CY74" s="86"/>
      <c r="CZ74" s="86"/>
      <c r="DA74" s="86"/>
      <c r="DB74" s="86"/>
      <c r="DC74" s="86"/>
    </row>
    <row r="75" spans="1:107" ht="12.75" customHeight="1">
      <c r="A75" s="2"/>
      <c r="B75" s="2"/>
      <c r="C75" s="2"/>
      <c r="D75" s="10"/>
      <c r="E75" s="9"/>
      <c r="F75" s="5"/>
      <c r="G75" s="10"/>
      <c r="H75" s="9"/>
      <c r="I75" s="5"/>
      <c r="J75" s="10"/>
      <c r="K75" s="9"/>
      <c r="L75" s="3"/>
      <c r="M75" s="10"/>
      <c r="O75" s="3"/>
      <c r="P75" s="10"/>
      <c r="R75" s="3"/>
      <c r="S75" s="10"/>
      <c r="U75" s="3"/>
      <c r="V75" s="10"/>
      <c r="X75" s="3"/>
      <c r="Y75" s="10"/>
      <c r="AA75" s="3"/>
      <c r="AB75" s="10"/>
      <c r="AD75" s="3"/>
      <c r="AE75" s="10"/>
      <c r="AG75" s="3"/>
      <c r="AH75" s="10"/>
      <c r="AJ75" s="3"/>
      <c r="AK75" s="10"/>
      <c r="AN75" s="10"/>
      <c r="AQ75" s="10"/>
      <c r="AT75" s="10"/>
      <c r="AW75" s="10"/>
      <c r="AZ75" s="10"/>
      <c r="BC75" s="10"/>
      <c r="BF75" s="10"/>
      <c r="BI75" s="10"/>
      <c r="BL75" s="10"/>
      <c r="BO75" s="10"/>
      <c r="BR75" s="10"/>
      <c r="BU75" s="10"/>
      <c r="BX75" s="10"/>
      <c r="CA75" s="10"/>
      <c r="CD75" s="10"/>
      <c r="CG75" s="10"/>
      <c r="CJ75" s="10"/>
      <c r="CM75" s="10"/>
      <c r="CP75" s="10"/>
      <c r="CS75" s="10"/>
      <c r="CV75" s="10"/>
      <c r="CW75" s="10"/>
      <c r="CX75" s="10"/>
      <c r="CY75" s="10"/>
      <c r="CZ75" s="10"/>
      <c r="DA75" s="10"/>
      <c r="DB75" s="10"/>
      <c r="DC75" s="10"/>
    </row>
    <row r="76" spans="1:107" ht="12.75" customHeight="1">
      <c r="A76" s="2"/>
      <c r="B76" s="2"/>
      <c r="C76" s="2"/>
      <c r="D76" s="10"/>
      <c r="E76" s="9"/>
      <c r="F76" s="5"/>
      <c r="G76" s="10"/>
      <c r="H76" s="9"/>
      <c r="I76" s="5"/>
      <c r="J76" s="10"/>
      <c r="K76" s="9"/>
      <c r="L76" s="3"/>
      <c r="M76" s="10"/>
      <c r="O76" s="3"/>
      <c r="P76" s="10"/>
      <c r="R76" s="3"/>
      <c r="S76" s="10"/>
      <c r="U76" s="3"/>
      <c r="V76" s="10"/>
      <c r="X76" s="3"/>
      <c r="Y76" s="10"/>
      <c r="AA76" s="3"/>
      <c r="AB76" s="10"/>
      <c r="AD76" s="3"/>
      <c r="AE76" s="10"/>
      <c r="AG76" s="3"/>
      <c r="AH76" s="10"/>
      <c r="AJ76" s="3"/>
      <c r="AK76" s="10"/>
      <c r="AN76" s="10"/>
      <c r="AQ76" s="10"/>
      <c r="AT76" s="10"/>
      <c r="AW76" s="10"/>
      <c r="AZ76" s="10"/>
      <c r="BC76" s="10"/>
      <c r="BF76" s="10"/>
      <c r="BI76" s="10"/>
      <c r="BL76" s="10"/>
      <c r="BO76" s="10"/>
      <c r="BR76" s="10"/>
      <c r="BU76" s="10"/>
      <c r="BX76" s="10"/>
      <c r="CA76" s="10"/>
      <c r="CD76" s="10"/>
      <c r="CG76" s="10"/>
      <c r="CJ76" s="10"/>
      <c r="CM76" s="10"/>
      <c r="CP76" s="10"/>
      <c r="CS76" s="10"/>
      <c r="CV76" s="10"/>
      <c r="CW76" s="10"/>
      <c r="CX76" s="10"/>
      <c r="CY76" s="10"/>
      <c r="CZ76" s="10"/>
      <c r="DA76" s="10"/>
      <c r="DB76" s="10"/>
      <c r="DC76" s="10"/>
    </row>
    <row r="77" spans="1:107" ht="12.75" customHeight="1">
      <c r="A77" s="2"/>
      <c r="B77" s="2"/>
      <c r="C77" s="2"/>
      <c r="D77" s="10"/>
      <c r="E77" s="9"/>
      <c r="F77" s="5"/>
      <c r="G77" s="10"/>
      <c r="H77" s="9"/>
      <c r="I77" s="5"/>
      <c r="J77" s="10"/>
      <c r="K77" s="9"/>
      <c r="L77" s="3"/>
      <c r="M77" s="10"/>
      <c r="O77" s="3"/>
      <c r="P77" s="10"/>
      <c r="R77" s="3"/>
      <c r="S77" s="10"/>
      <c r="U77" s="3"/>
      <c r="V77" s="10"/>
      <c r="X77" s="3"/>
      <c r="Y77" s="10"/>
      <c r="AA77" s="3"/>
      <c r="AB77" s="10"/>
      <c r="AD77" s="3"/>
      <c r="AE77" s="10"/>
      <c r="AG77" s="3"/>
      <c r="AH77" s="10"/>
      <c r="AJ77" s="3"/>
      <c r="AK77" s="10"/>
      <c r="AN77" s="10"/>
      <c r="AQ77" s="10"/>
      <c r="AT77" s="10"/>
      <c r="AW77" s="10"/>
      <c r="AZ77" s="10"/>
      <c r="BC77" s="10"/>
      <c r="BF77" s="10"/>
      <c r="BI77" s="10"/>
      <c r="BL77" s="10"/>
      <c r="BO77" s="10"/>
      <c r="BR77" s="10"/>
      <c r="BU77" s="10"/>
      <c r="BX77" s="10"/>
      <c r="CA77" s="10"/>
      <c r="CD77" s="10"/>
      <c r="CG77" s="10"/>
      <c r="CJ77" s="10"/>
      <c r="CM77" s="10"/>
      <c r="CP77" s="10"/>
      <c r="CS77" s="10"/>
      <c r="CV77" s="10"/>
      <c r="CW77" s="10"/>
      <c r="CX77" s="10"/>
      <c r="CY77" s="10"/>
      <c r="CZ77" s="10"/>
      <c r="DA77" s="10"/>
      <c r="DB77" s="10"/>
      <c r="DC77" s="10"/>
    </row>
    <row r="78" spans="1:107" ht="12.75" customHeight="1">
      <c r="A78" s="2"/>
      <c r="B78" s="2"/>
      <c r="C78" s="2"/>
      <c r="D78" s="10"/>
      <c r="E78" s="9"/>
      <c r="F78" s="5"/>
      <c r="G78" s="10"/>
      <c r="H78" s="9"/>
      <c r="I78" s="5"/>
      <c r="J78" s="10"/>
      <c r="K78" s="9"/>
      <c r="L78" s="3"/>
      <c r="M78" s="10"/>
      <c r="O78" s="3"/>
      <c r="P78" s="10"/>
      <c r="R78" s="3"/>
      <c r="S78" s="10"/>
      <c r="U78" s="3"/>
      <c r="V78" s="10"/>
      <c r="X78" s="3"/>
      <c r="Y78" s="10"/>
      <c r="AA78" s="3"/>
      <c r="AB78" s="10"/>
      <c r="AD78" s="3"/>
      <c r="AE78" s="10"/>
      <c r="AG78" s="3"/>
      <c r="AH78" s="10"/>
      <c r="AJ78" s="3"/>
      <c r="AK78" s="10"/>
      <c r="AN78" s="10"/>
      <c r="AQ78" s="10"/>
      <c r="AT78" s="10"/>
      <c r="AW78" s="10"/>
      <c r="AZ78" s="10"/>
      <c r="BC78" s="10"/>
    </row>
    <row r="79" spans="1:107" ht="12.75" customHeight="1">
      <c r="A79" s="2"/>
      <c r="B79" s="2"/>
      <c r="C79" s="2"/>
      <c r="D79" s="10"/>
      <c r="E79" s="9"/>
      <c r="F79" s="5"/>
      <c r="G79" s="10"/>
      <c r="H79" s="9"/>
      <c r="I79" s="5"/>
      <c r="J79" s="10"/>
      <c r="K79" s="9"/>
      <c r="L79" s="3"/>
      <c r="M79" s="10"/>
      <c r="O79" s="3"/>
      <c r="P79" s="10"/>
      <c r="R79" s="3"/>
      <c r="S79" s="10"/>
      <c r="U79" s="3"/>
      <c r="V79" s="10"/>
      <c r="X79" s="3"/>
      <c r="Y79" s="10"/>
      <c r="AA79" s="3"/>
      <c r="AB79" s="10"/>
      <c r="AD79" s="3"/>
      <c r="AE79" s="10"/>
      <c r="AG79" s="3"/>
      <c r="AH79" s="10"/>
      <c r="AJ79" s="3"/>
      <c r="AK79" s="10"/>
      <c r="AN79" s="10"/>
      <c r="AQ79" s="10"/>
      <c r="AT79" s="10"/>
      <c r="AW79" s="10"/>
      <c r="AZ79" s="10"/>
      <c r="BC79" s="10"/>
    </row>
    <row r="80" spans="1:107" ht="12.75" customHeight="1">
      <c r="A80" s="1"/>
      <c r="B80" s="1"/>
      <c r="C80" s="1"/>
      <c r="D80" s="10"/>
      <c r="E80" s="9"/>
      <c r="F80" s="5"/>
      <c r="G80" s="10"/>
      <c r="H80" s="9"/>
      <c r="I80" s="5"/>
      <c r="J80" s="10"/>
      <c r="K80" s="9"/>
      <c r="L80" s="6"/>
      <c r="M80" s="10"/>
      <c r="O80" s="6"/>
      <c r="P80" s="10"/>
      <c r="R80" s="6"/>
      <c r="S80" s="10"/>
      <c r="U80" s="6"/>
      <c r="V80" s="10"/>
      <c r="X80" s="6"/>
      <c r="Y80" s="10"/>
      <c r="AA80" s="6"/>
      <c r="AB80" s="10"/>
      <c r="AD80" s="6"/>
      <c r="AE80" s="10"/>
      <c r="AG80" s="6"/>
      <c r="AH80" s="10"/>
      <c r="AJ80" s="6"/>
      <c r="AK80" s="10"/>
      <c r="AN80" s="10"/>
      <c r="AQ80" s="10"/>
      <c r="AT80" s="10"/>
      <c r="AW80" s="10"/>
      <c r="AZ80" s="10"/>
      <c r="BC80" s="10"/>
    </row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</sheetData>
  <mergeCells count="52">
    <mergeCell ref="BR5:BT5"/>
    <mergeCell ref="CD5:CE5"/>
    <mergeCell ref="BO5:BP5"/>
    <mergeCell ref="AN5:AO5"/>
    <mergeCell ref="AQ5:AR5"/>
    <mergeCell ref="AT5:AU5"/>
    <mergeCell ref="AW5:AX5"/>
    <mergeCell ref="BL5:BM5"/>
    <mergeCell ref="BI5:BJ5"/>
    <mergeCell ref="BF5:BG5"/>
    <mergeCell ref="CJ5:CK5"/>
    <mergeCell ref="CJ28:CJ29"/>
    <mergeCell ref="CK28:CK29"/>
    <mergeCell ref="CM5:CN5"/>
    <mergeCell ref="CS5:CT5"/>
    <mergeCell ref="CS28:CS29"/>
    <mergeCell ref="CT28:CT29"/>
    <mergeCell ref="CP5:CQ5"/>
    <mergeCell ref="CP28:CP29"/>
    <mergeCell ref="CQ28:CQ29"/>
    <mergeCell ref="CM28:CM29"/>
    <mergeCell ref="CN28:CN29"/>
    <mergeCell ref="B12:C12"/>
    <mergeCell ref="C16:D16"/>
    <mergeCell ref="CV28:CV29"/>
    <mergeCell ref="DB28:DB29"/>
    <mergeCell ref="CY28:CY29"/>
    <mergeCell ref="CW28:CW29"/>
    <mergeCell ref="A29:C29"/>
    <mergeCell ref="BY28:BY29"/>
    <mergeCell ref="CA28:CA29"/>
    <mergeCell ref="CB28:CB29"/>
    <mergeCell ref="CD28:CD29"/>
    <mergeCell ref="CE28:CE29"/>
    <mergeCell ref="CH28:CH29"/>
    <mergeCell ref="CG28:CG29"/>
    <mergeCell ref="DC28:DC29"/>
    <mergeCell ref="CZ28:CZ29"/>
    <mergeCell ref="A74:CE74"/>
    <mergeCell ref="CG5:CH5"/>
    <mergeCell ref="A6:C6"/>
    <mergeCell ref="A7:C7"/>
    <mergeCell ref="A28:C28"/>
    <mergeCell ref="CA5:CB5"/>
    <mergeCell ref="B20:C20"/>
    <mergeCell ref="B24:C24"/>
    <mergeCell ref="BX28:BX29"/>
    <mergeCell ref="BC5:BD5"/>
    <mergeCell ref="AZ5:BA5"/>
    <mergeCell ref="BU5:BV5"/>
    <mergeCell ref="BX5:BY5"/>
    <mergeCell ref="B8:C8"/>
  </mergeCells>
  <phoneticPr fontId="0" type="noConversion"/>
  <printOptions horizontalCentered="1" verticalCentered="1"/>
  <pageMargins left="0.25" right="0.25" top="0.4" bottom="0.4" header="0.3" footer="2.9"/>
  <pageSetup scale="8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20"/>
  <sheetViews>
    <sheetView workbookViewId="0">
      <selection activeCell="D45" sqref="D45"/>
    </sheetView>
  </sheetViews>
  <sheetFormatPr defaultRowHeight="12.75"/>
  <cols>
    <col min="1" max="1" width="34" customWidth="1"/>
    <col min="2" max="2" width="10.7109375" customWidth="1"/>
    <col min="3" max="3" width="11.28515625" customWidth="1"/>
    <col min="4" max="4" width="19" bestFit="1" customWidth="1"/>
    <col min="8" max="10" width="10" bestFit="1" customWidth="1"/>
  </cols>
  <sheetData>
    <row r="2" spans="1:5" ht="15">
      <c r="A2" s="126"/>
    </row>
    <row r="3" spans="1:5" ht="15">
      <c r="A3" s="22"/>
      <c r="B3" s="176" t="s">
        <v>48</v>
      </c>
      <c r="C3" s="176"/>
    </row>
    <row r="4" spans="1:5">
      <c r="A4" s="65"/>
      <c r="B4" s="76" t="s">
        <v>5</v>
      </c>
      <c r="C4" s="76" t="s">
        <v>6</v>
      </c>
      <c r="D4" s="76" t="s">
        <v>58</v>
      </c>
      <c r="E4" s="74" t="s">
        <v>34</v>
      </c>
    </row>
    <row r="5" spans="1:5" ht="15">
      <c r="A5" t="s">
        <v>32</v>
      </c>
      <c r="B5" s="158">
        <v>383</v>
      </c>
      <c r="C5" s="158">
        <v>736</v>
      </c>
      <c r="D5">
        <v>0</v>
      </c>
      <c r="E5" s="22">
        <f>SUM(B5:D5)</f>
        <v>1119</v>
      </c>
    </row>
    <row r="6" spans="1:5">
      <c r="A6" t="s">
        <v>31</v>
      </c>
      <c r="B6">
        <v>336</v>
      </c>
      <c r="C6">
        <v>291</v>
      </c>
      <c r="D6">
        <v>0</v>
      </c>
      <c r="E6" s="22">
        <f>SUM(B6:D6)</f>
        <v>627</v>
      </c>
    </row>
    <row r="7" spans="1:5">
      <c r="A7" t="s">
        <v>33</v>
      </c>
      <c r="B7">
        <v>2158</v>
      </c>
      <c r="C7">
        <v>1553</v>
      </c>
      <c r="D7">
        <v>1</v>
      </c>
      <c r="E7" s="22">
        <f>SUM(B7:D7)</f>
        <v>3712</v>
      </c>
    </row>
    <row r="8" spans="1:5">
      <c r="A8" t="s">
        <v>7</v>
      </c>
      <c r="B8">
        <v>31</v>
      </c>
      <c r="C8">
        <v>94</v>
      </c>
      <c r="D8">
        <v>0</v>
      </c>
      <c r="E8" s="22">
        <f>SUM(B8:D8)</f>
        <v>125</v>
      </c>
    </row>
    <row r="9" spans="1:5">
      <c r="A9" s="159" t="s">
        <v>4</v>
      </c>
      <c r="B9" s="159">
        <v>583</v>
      </c>
      <c r="C9" s="159">
        <v>554</v>
      </c>
      <c r="D9" s="159">
        <v>0</v>
      </c>
      <c r="E9" s="75">
        <f>SUM(B9:D9)</f>
        <v>1137</v>
      </c>
    </row>
    <row r="10" spans="1:5">
      <c r="A10" s="22" t="s">
        <v>34</v>
      </c>
      <c r="B10" s="22">
        <f>SUM(B5:B9)</f>
        <v>3491</v>
      </c>
      <c r="C10" s="22">
        <f>SUM(C5:C9)</f>
        <v>3228</v>
      </c>
      <c r="D10" s="22">
        <f>SUM(D5:D9)</f>
        <v>1</v>
      </c>
      <c r="E10" s="22">
        <f>SUM(E5:E9)</f>
        <v>6720</v>
      </c>
    </row>
    <row r="13" spans="1:5" ht="15">
      <c r="A13" s="22"/>
      <c r="B13" s="176" t="s">
        <v>49</v>
      </c>
      <c r="C13" s="176"/>
      <c r="D13" s="22"/>
    </row>
    <row r="14" spans="1:5">
      <c r="A14" s="65"/>
      <c r="B14" s="76" t="s">
        <v>5</v>
      </c>
      <c r="C14" s="76" t="s">
        <v>6</v>
      </c>
      <c r="D14" s="76" t="s">
        <v>58</v>
      </c>
    </row>
    <row r="15" spans="1:5">
      <c r="A15" t="s">
        <v>32</v>
      </c>
      <c r="B15" s="71">
        <f>B5/E5</f>
        <v>0.34226988382484363</v>
      </c>
      <c r="C15" s="71">
        <f t="shared" ref="C15:C20" si="0">C5/E5</f>
        <v>0.65773011617515642</v>
      </c>
      <c r="D15" s="71">
        <f>D5/E5</f>
        <v>0</v>
      </c>
    </row>
    <row r="16" spans="1:5">
      <c r="A16" t="s">
        <v>31</v>
      </c>
      <c r="B16" s="71">
        <f>B6/E6</f>
        <v>0.53588516746411485</v>
      </c>
      <c r="C16" s="71">
        <f t="shared" si="0"/>
        <v>0.46411483253588515</v>
      </c>
      <c r="D16" s="71">
        <f>D6/E6</f>
        <v>0</v>
      </c>
    </row>
    <row r="17" spans="1:5">
      <c r="A17" t="s">
        <v>33</v>
      </c>
      <c r="B17" s="72">
        <f>B7/E7</f>
        <v>0.58135775862068961</v>
      </c>
      <c r="C17" s="72">
        <f>C7/E7</f>
        <v>0.41837284482758619</v>
      </c>
      <c r="D17" s="72">
        <f>D7/E7</f>
        <v>2.6939655172413793E-4</v>
      </c>
    </row>
    <row r="18" spans="1:5">
      <c r="A18" t="s">
        <v>7</v>
      </c>
      <c r="B18" s="72">
        <f t="shared" ref="B18:B20" si="1">B8/E8</f>
        <v>0.248</v>
      </c>
      <c r="C18" s="72">
        <f t="shared" si="0"/>
        <v>0.752</v>
      </c>
      <c r="D18" s="72">
        <f>D8/E8</f>
        <v>0</v>
      </c>
    </row>
    <row r="19" spans="1:5">
      <c r="A19" s="65" t="s">
        <v>4</v>
      </c>
      <c r="B19" s="73">
        <f>B9/E9</f>
        <v>0.51275285839929641</v>
      </c>
      <c r="C19" s="73">
        <f t="shared" si="0"/>
        <v>0.48724714160070359</v>
      </c>
      <c r="D19" s="73">
        <f>D9/E9</f>
        <v>0</v>
      </c>
    </row>
    <row r="20" spans="1:5">
      <c r="A20" s="22" t="s">
        <v>59</v>
      </c>
      <c r="B20" s="127">
        <f t="shared" si="1"/>
        <v>0.51949404761904761</v>
      </c>
      <c r="C20" s="127">
        <f t="shared" si="0"/>
        <v>0.48035714285714287</v>
      </c>
      <c r="D20" s="127">
        <f>SUM(D15:D19)</f>
        <v>2.6939655172413793E-4</v>
      </c>
      <c r="E20" s="72"/>
    </row>
  </sheetData>
  <mergeCells count="2">
    <mergeCell ref="B3:C3"/>
    <mergeCell ref="B13:C1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Gender</vt:lpstr>
      <vt:lpstr>Data for Chart</vt:lpstr>
      <vt:lpstr>Gender!Print_Area</vt:lpstr>
      <vt:lpstr>Gender!Print_Titles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Gahn, Sandra W [I RES]</dc:creator>
  <cp:lastModifiedBy>Andringa, Chris [I RES]</cp:lastModifiedBy>
  <cp:lastPrinted>2025-03-04T17:03:35Z</cp:lastPrinted>
  <dcterms:created xsi:type="dcterms:W3CDTF">1998-11-25T18:16:05Z</dcterms:created>
  <dcterms:modified xsi:type="dcterms:W3CDTF">2025-03-04T20:42:14Z</dcterms:modified>
</cp:coreProperties>
</file>